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anessa\"/>
    </mc:Choice>
  </mc:AlternateContent>
  <bookViews>
    <workbookView xWindow="0" yWindow="0" windowWidth="28800" windowHeight="12435" activeTab="2"/>
  </bookViews>
  <sheets>
    <sheet name="2019" sheetId="1" r:id="rId1"/>
    <sheet name="2020" sheetId="2" r:id="rId2"/>
    <sheet name="2021" sheetId="3" r:id="rId3"/>
  </sheets>
  <definedNames>
    <definedName name="AprSun1">DATEVALUE("4/1/"&amp;'2021'!$C$17)-WEEKDAY(DATEVALUE("4/1/"&amp;'2021'!$C$17))+1</definedName>
    <definedName name="AugSun1">DATEVALUE("8/1/"&amp;'2021'!$C$17)-WEEKDAY(DATEVALUE("8/1/"&amp;'2021'!$C$17))+1</definedName>
    <definedName name="DecSun1">DATEVALUE("12/1/"&amp;'2021'!$C$17)-WEEKDAY(DATEVALUE("12/1/"&amp;'2021'!$C$17))+1</definedName>
    <definedName name="FebSun1">DATEVALUE("2/1/"&amp;'2021'!$C$17)-WEEKDAY(DATEVALUE("2/1/"&amp;'2021'!$C$17))+1</definedName>
    <definedName name="JanSun1">DATEVALUE("1/1/"&amp;'2021'!$C$17)-WEEKDAY(DATEVALUE("1/1/"&amp;'2021'!$C$17))+1</definedName>
    <definedName name="JulSun1">DATEVALUE("7/1/"&amp;'2021'!$C$17)-WEEKDAY(DATEVALUE("7/1/"&amp;'2021'!$C$17))+1</definedName>
    <definedName name="JunSun1">DATEVALUE("6/1/"&amp;'2021'!$C$17)-WEEKDAY(DATEVALUE("6/1/"&amp;'2021'!$C$17))+1</definedName>
    <definedName name="MarSun1">DATEVALUE("3/1/"&amp;'2021'!$C$17)-WEEKDAY(DATEVALUE("3/1/"&amp;'2021'!$C$17))+1</definedName>
    <definedName name="MaySun1">DATEVALUE("5/1/"&amp;'2021'!$C$17)-WEEKDAY(DATEVALUE("5/1/"&amp;'2021'!$C$17))+1</definedName>
    <definedName name="NovSun1">DATEVALUE("11/1/"&amp;'2021'!$C$17)-WEEKDAY(DATEVALUE("11/1/"&amp;'2021'!$C$17))+1</definedName>
    <definedName name="OctSun1">DATEVALUE("10/1/"&amp;'2021'!$C$17)-WEEKDAY(DATEVALUE("10/1/"&amp;'2021'!$C$17))+1</definedName>
    <definedName name="SepSun1">DATEVALUE("9/1/"&amp;'2021'!$C$17)-WEEKDAY(DATEVALUE("9/1/"&amp;'2021'!$C$17))+1</definedName>
    <definedName name="Year">'2021'!$C$17</definedName>
  </definedNames>
  <calcPr calcId="152511"/>
</workbook>
</file>

<file path=xl/calcChain.xml><?xml version="1.0" encoding="utf-8"?>
<calcChain xmlns="http://schemas.openxmlformats.org/spreadsheetml/2006/main">
  <c r="AG43" i="3" l="1"/>
  <c r="AF43" i="3"/>
  <c r="AE43" i="3"/>
  <c r="AD43" i="3"/>
  <c r="AC43" i="3"/>
  <c r="AB43" i="3"/>
  <c r="AA43" i="3"/>
  <c r="Y43" i="3"/>
  <c r="X43" i="3"/>
  <c r="W43" i="3"/>
  <c r="V43" i="3"/>
  <c r="U43" i="3"/>
  <c r="T43" i="3"/>
  <c r="S43" i="3"/>
  <c r="Q43" i="3"/>
  <c r="P43" i="3"/>
  <c r="O43" i="3"/>
  <c r="N43" i="3"/>
  <c r="M43" i="3"/>
  <c r="L43" i="3"/>
  <c r="K43" i="3"/>
  <c r="I43" i="3"/>
  <c r="H43" i="3"/>
  <c r="G43" i="3"/>
  <c r="F43" i="3"/>
  <c r="E43" i="3"/>
  <c r="D43" i="3"/>
  <c r="C43" i="3"/>
  <c r="AG42" i="3"/>
  <c r="AF42" i="3"/>
  <c r="AE42" i="3"/>
  <c r="AD42" i="3"/>
  <c r="AC42" i="3"/>
  <c r="AB42" i="3"/>
  <c r="AA42" i="3"/>
  <c r="Y42" i="3"/>
  <c r="X42" i="3"/>
  <c r="W42" i="3"/>
  <c r="V42" i="3"/>
  <c r="U42" i="3"/>
  <c r="T42" i="3"/>
  <c r="S42" i="3"/>
  <c r="Q42" i="3"/>
  <c r="P42" i="3"/>
  <c r="O42" i="3"/>
  <c r="N42" i="3"/>
  <c r="M42" i="3"/>
  <c r="L42" i="3"/>
  <c r="K42" i="3"/>
  <c r="I42" i="3"/>
  <c r="H42" i="3"/>
  <c r="G42" i="3"/>
  <c r="F42" i="3"/>
  <c r="E42" i="3"/>
  <c r="D42" i="3"/>
  <c r="C42" i="3"/>
  <c r="AG41" i="3"/>
  <c r="AF41" i="3"/>
  <c r="AE41" i="3"/>
  <c r="AD41" i="3"/>
  <c r="AC41" i="3"/>
  <c r="AB41" i="3"/>
  <c r="AA41" i="3"/>
  <c r="Y41" i="3"/>
  <c r="X41" i="3"/>
  <c r="W41" i="3"/>
  <c r="V41" i="3"/>
  <c r="U41" i="3"/>
  <c r="T41" i="3"/>
  <c r="S41" i="3"/>
  <c r="Q41" i="3"/>
  <c r="P41" i="3"/>
  <c r="O41" i="3"/>
  <c r="N41" i="3"/>
  <c r="M41" i="3"/>
  <c r="L41" i="3"/>
  <c r="K41" i="3"/>
  <c r="I41" i="3"/>
  <c r="H41" i="3"/>
  <c r="G41" i="3"/>
  <c r="F41" i="3"/>
  <c r="E41" i="3"/>
  <c r="D41" i="3"/>
  <c r="C41" i="3"/>
  <c r="AG40" i="3"/>
  <c r="AF40" i="3"/>
  <c r="AE40" i="3"/>
  <c r="AD40" i="3"/>
  <c r="AC40" i="3"/>
  <c r="AB40" i="3"/>
  <c r="AA40" i="3"/>
  <c r="Y40" i="3"/>
  <c r="X40" i="3"/>
  <c r="W40" i="3"/>
  <c r="V40" i="3"/>
  <c r="U40" i="3"/>
  <c r="T40" i="3"/>
  <c r="S40" i="3"/>
  <c r="Q40" i="3"/>
  <c r="P40" i="3"/>
  <c r="O40" i="3"/>
  <c r="N40" i="3"/>
  <c r="M40" i="3"/>
  <c r="L40" i="3"/>
  <c r="K40" i="3"/>
  <c r="I40" i="3"/>
  <c r="H40" i="3"/>
  <c r="G40" i="3"/>
  <c r="F40" i="3"/>
  <c r="E40" i="3"/>
  <c r="D40" i="3"/>
  <c r="C40" i="3"/>
  <c r="AG39" i="3"/>
  <c r="AF39" i="3"/>
  <c r="AE39" i="3"/>
  <c r="AD39" i="3"/>
  <c r="AC39" i="3"/>
  <c r="AB39" i="3"/>
  <c r="AA39" i="3"/>
  <c r="Y39" i="3"/>
  <c r="X39" i="3"/>
  <c r="W39" i="3"/>
  <c r="V39" i="3"/>
  <c r="U39" i="3"/>
  <c r="T39" i="3"/>
  <c r="S39" i="3"/>
  <c r="Q39" i="3"/>
  <c r="P39" i="3"/>
  <c r="O39" i="3"/>
  <c r="N39" i="3"/>
  <c r="M39" i="3"/>
  <c r="L39" i="3"/>
  <c r="K39" i="3"/>
  <c r="I39" i="3"/>
  <c r="H39" i="3"/>
  <c r="G39" i="3"/>
  <c r="F39" i="3"/>
  <c r="E39" i="3"/>
  <c r="D39" i="3"/>
  <c r="C39" i="3"/>
  <c r="AG38" i="3"/>
  <c r="AF38" i="3"/>
  <c r="AE38" i="3"/>
  <c r="AD38" i="3"/>
  <c r="AC38" i="3"/>
  <c r="AB38" i="3"/>
  <c r="AA38" i="3"/>
  <c r="Y38" i="3"/>
  <c r="X38" i="3"/>
  <c r="W38" i="3"/>
  <c r="V38" i="3"/>
  <c r="U38" i="3"/>
  <c r="T38" i="3"/>
  <c r="S38" i="3"/>
  <c r="Q38" i="3"/>
  <c r="P38" i="3"/>
  <c r="O38" i="3"/>
  <c r="N38" i="3"/>
  <c r="M38" i="3"/>
  <c r="L38" i="3"/>
  <c r="K38" i="3"/>
  <c r="I38" i="3"/>
  <c r="H38" i="3"/>
  <c r="G38" i="3"/>
  <c r="F38" i="3"/>
  <c r="E38" i="3"/>
  <c r="D38" i="3"/>
  <c r="C38" i="3"/>
  <c r="AG34" i="3"/>
  <c r="AF34" i="3"/>
  <c r="AE34" i="3"/>
  <c r="AD34" i="3"/>
  <c r="AC34" i="3"/>
  <c r="AB34" i="3"/>
  <c r="AA34" i="3"/>
  <c r="Y34" i="3"/>
  <c r="X34" i="3"/>
  <c r="W34" i="3"/>
  <c r="V34" i="3"/>
  <c r="U34" i="3"/>
  <c r="T34" i="3"/>
  <c r="S34" i="3"/>
  <c r="Q34" i="3"/>
  <c r="P34" i="3"/>
  <c r="O34" i="3"/>
  <c r="N34" i="3"/>
  <c r="M34" i="3"/>
  <c r="L34" i="3"/>
  <c r="K34" i="3"/>
  <c r="I34" i="3"/>
  <c r="H34" i="3"/>
  <c r="G34" i="3"/>
  <c r="F34" i="3"/>
  <c r="E34" i="3"/>
  <c r="D34" i="3"/>
  <c r="C34" i="3"/>
  <c r="AG33" i="3"/>
  <c r="AF33" i="3"/>
  <c r="AE33" i="3"/>
  <c r="AD33" i="3"/>
  <c r="AC33" i="3"/>
  <c r="AB33" i="3"/>
  <c r="AA33" i="3"/>
  <c r="Y33" i="3"/>
  <c r="X33" i="3"/>
  <c r="W33" i="3"/>
  <c r="V33" i="3"/>
  <c r="U33" i="3"/>
  <c r="T33" i="3"/>
  <c r="S33" i="3"/>
  <c r="Q33" i="3"/>
  <c r="P33" i="3"/>
  <c r="O33" i="3"/>
  <c r="N33" i="3"/>
  <c r="M33" i="3"/>
  <c r="L33" i="3"/>
  <c r="K33" i="3"/>
  <c r="I33" i="3"/>
  <c r="H33" i="3"/>
  <c r="G33" i="3"/>
  <c r="F33" i="3"/>
  <c r="E33" i="3"/>
  <c r="D33" i="3"/>
  <c r="C33" i="3"/>
  <c r="AG32" i="3"/>
  <c r="AF32" i="3"/>
  <c r="AE32" i="3"/>
  <c r="AD32" i="3"/>
  <c r="AC32" i="3"/>
  <c r="AB32" i="3"/>
  <c r="AA32" i="3"/>
  <c r="Y32" i="3"/>
  <c r="X32" i="3"/>
  <c r="W32" i="3"/>
  <c r="V32" i="3"/>
  <c r="U32" i="3"/>
  <c r="T32" i="3"/>
  <c r="S32" i="3"/>
  <c r="Q32" i="3"/>
  <c r="P32" i="3"/>
  <c r="O32" i="3"/>
  <c r="N32" i="3"/>
  <c r="M32" i="3"/>
  <c r="L32" i="3"/>
  <c r="K32" i="3"/>
  <c r="I32" i="3"/>
  <c r="H32" i="3"/>
  <c r="G32" i="3"/>
  <c r="F32" i="3"/>
  <c r="E32" i="3"/>
  <c r="D32" i="3"/>
  <c r="C32" i="3"/>
  <c r="AG31" i="3"/>
  <c r="AF31" i="3"/>
  <c r="AE31" i="3"/>
  <c r="AD31" i="3"/>
  <c r="AC31" i="3"/>
  <c r="AB31" i="3"/>
  <c r="AA31" i="3"/>
  <c r="Y31" i="3"/>
  <c r="X31" i="3"/>
  <c r="W31" i="3"/>
  <c r="V31" i="3"/>
  <c r="U31" i="3"/>
  <c r="T31" i="3"/>
  <c r="S31" i="3"/>
  <c r="Q31" i="3"/>
  <c r="P31" i="3"/>
  <c r="O31" i="3"/>
  <c r="N31" i="3"/>
  <c r="M31" i="3"/>
  <c r="L31" i="3"/>
  <c r="K31" i="3"/>
  <c r="I31" i="3"/>
  <c r="H31" i="3"/>
  <c r="G31" i="3"/>
  <c r="F31" i="3"/>
  <c r="E31" i="3"/>
  <c r="D31" i="3"/>
  <c r="C31" i="3"/>
  <c r="AG30" i="3"/>
  <c r="AF30" i="3"/>
  <c r="AE30" i="3"/>
  <c r="AD30" i="3"/>
  <c r="AC30" i="3"/>
  <c r="AB30" i="3"/>
  <c r="AA30" i="3"/>
  <c r="Y30" i="3"/>
  <c r="X30" i="3"/>
  <c r="W30" i="3"/>
  <c r="V30" i="3"/>
  <c r="U30" i="3"/>
  <c r="T30" i="3"/>
  <c r="S30" i="3"/>
  <c r="Q30" i="3"/>
  <c r="P30" i="3"/>
  <c r="O30" i="3"/>
  <c r="N30" i="3"/>
  <c r="M30" i="3"/>
  <c r="L30" i="3"/>
  <c r="K30" i="3"/>
  <c r="I30" i="3"/>
  <c r="H30" i="3"/>
  <c r="G30" i="3"/>
  <c r="F30" i="3"/>
  <c r="E30" i="3"/>
  <c r="D30" i="3"/>
  <c r="C30" i="3"/>
  <c r="AG29" i="3"/>
  <c r="AF29" i="3"/>
  <c r="AE29" i="3"/>
  <c r="AD29" i="3"/>
  <c r="AC29" i="3"/>
  <c r="AB29" i="3"/>
  <c r="AA29" i="3"/>
  <c r="Y29" i="3"/>
  <c r="X29" i="3"/>
  <c r="W29" i="3"/>
  <c r="V29" i="3"/>
  <c r="U29" i="3"/>
  <c r="T29" i="3"/>
  <c r="S29" i="3"/>
  <c r="Q29" i="3"/>
  <c r="P29" i="3"/>
  <c r="O29" i="3"/>
  <c r="N29" i="3"/>
  <c r="M29" i="3"/>
  <c r="L29" i="3"/>
  <c r="K29" i="3"/>
  <c r="I29" i="3"/>
  <c r="H29" i="3"/>
  <c r="G29" i="3"/>
  <c r="F29" i="3"/>
  <c r="E29" i="3"/>
  <c r="D29" i="3"/>
  <c r="C29" i="3"/>
  <c r="AG25" i="3"/>
  <c r="AF25" i="3"/>
  <c r="AE25" i="3"/>
  <c r="AD25" i="3"/>
  <c r="AC25" i="3"/>
  <c r="AB25" i="3"/>
  <c r="AA25" i="3"/>
  <c r="Y25" i="3"/>
  <c r="X25" i="3"/>
  <c r="W25" i="3"/>
  <c r="V25" i="3"/>
  <c r="U25" i="3"/>
  <c r="T25" i="3"/>
  <c r="S25" i="3"/>
  <c r="Q25" i="3"/>
  <c r="P25" i="3"/>
  <c r="O25" i="3"/>
  <c r="N25" i="3"/>
  <c r="M25" i="3"/>
  <c r="L25" i="3"/>
  <c r="K25" i="3"/>
  <c r="I25" i="3"/>
  <c r="H25" i="3"/>
  <c r="G25" i="3"/>
  <c r="F25" i="3"/>
  <c r="E25" i="3"/>
  <c r="D25" i="3"/>
  <c r="C25" i="3"/>
  <c r="AG24" i="3"/>
  <c r="AF24" i="3"/>
  <c r="AE24" i="3"/>
  <c r="AD24" i="3"/>
  <c r="AC24" i="3"/>
  <c r="AB24" i="3"/>
  <c r="AA24" i="3"/>
  <c r="Y24" i="3"/>
  <c r="X24" i="3"/>
  <c r="W24" i="3"/>
  <c r="V24" i="3"/>
  <c r="U24" i="3"/>
  <c r="T24" i="3"/>
  <c r="S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AG23" i="3"/>
  <c r="AF23" i="3"/>
  <c r="AE23" i="3"/>
  <c r="AD23" i="3"/>
  <c r="AC23" i="3"/>
  <c r="AB23" i="3"/>
  <c r="AA23" i="3"/>
  <c r="Y23" i="3"/>
  <c r="X23" i="3"/>
  <c r="W23" i="3"/>
  <c r="V23" i="3"/>
  <c r="U23" i="3"/>
  <c r="T23" i="3"/>
  <c r="S23" i="3"/>
  <c r="Q23" i="3"/>
  <c r="P23" i="3"/>
  <c r="O23" i="3"/>
  <c r="N23" i="3"/>
  <c r="M23" i="3"/>
  <c r="L23" i="3"/>
  <c r="K23" i="3"/>
  <c r="I23" i="3"/>
  <c r="H23" i="3"/>
  <c r="G23" i="3"/>
  <c r="F23" i="3"/>
  <c r="E23" i="3"/>
  <c r="D23" i="3"/>
  <c r="C23" i="3"/>
  <c r="AG22" i="3"/>
  <c r="AF22" i="3"/>
  <c r="AE22" i="3"/>
  <c r="AD22" i="3"/>
  <c r="AC22" i="3"/>
  <c r="AB22" i="3"/>
  <c r="AA22" i="3"/>
  <c r="Y22" i="3"/>
  <c r="X22" i="3"/>
  <c r="W22" i="3"/>
  <c r="V22" i="3"/>
  <c r="U22" i="3"/>
  <c r="T22" i="3"/>
  <c r="S22" i="3"/>
  <c r="Q22" i="3"/>
  <c r="P22" i="3"/>
  <c r="O22" i="3"/>
  <c r="N22" i="3"/>
  <c r="M22" i="3"/>
  <c r="L22" i="3"/>
  <c r="K22" i="3"/>
  <c r="I22" i="3"/>
  <c r="H22" i="3"/>
  <c r="G22" i="3"/>
  <c r="F22" i="3"/>
  <c r="E22" i="3"/>
  <c r="D22" i="3"/>
  <c r="C22" i="3"/>
  <c r="AG21" i="3"/>
  <c r="AF21" i="3"/>
  <c r="AE21" i="3"/>
  <c r="AD21" i="3"/>
  <c r="AC21" i="3"/>
  <c r="AB21" i="3"/>
  <c r="AA21" i="3"/>
  <c r="Y21" i="3"/>
  <c r="X21" i="3"/>
  <c r="W21" i="3"/>
  <c r="V21" i="3"/>
  <c r="U21" i="3"/>
  <c r="T21" i="3"/>
  <c r="S21" i="3"/>
  <c r="Q21" i="3"/>
  <c r="P21" i="3"/>
  <c r="O21" i="3"/>
  <c r="N21" i="3"/>
  <c r="M21" i="3"/>
  <c r="L21" i="3"/>
  <c r="K21" i="3"/>
  <c r="I21" i="3"/>
  <c r="H21" i="3"/>
  <c r="G21" i="3"/>
  <c r="F21" i="3"/>
  <c r="E21" i="3"/>
  <c r="D21" i="3"/>
  <c r="C21" i="3"/>
  <c r="AG20" i="3"/>
  <c r="AF20" i="3"/>
  <c r="AE20" i="3"/>
  <c r="AD20" i="3"/>
  <c r="AC20" i="3"/>
  <c r="AB20" i="3"/>
  <c r="AA20" i="3"/>
  <c r="Y20" i="3"/>
  <c r="X20" i="3"/>
  <c r="W20" i="3"/>
  <c r="V20" i="3"/>
  <c r="U20" i="3"/>
  <c r="T20" i="3"/>
  <c r="S20" i="3"/>
  <c r="Q20" i="3"/>
  <c r="P20" i="3"/>
  <c r="O20" i="3"/>
  <c r="N20" i="3"/>
  <c r="M20" i="3"/>
  <c r="L20" i="3"/>
  <c r="K20" i="3"/>
  <c r="I20" i="3"/>
  <c r="H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<sst xmlns="http://schemas.openxmlformats.org/spreadsheetml/2006/main" count="335" uniqueCount="51">
  <si>
    <t>Recycle Materials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</si>
  <si>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</si>
  <si>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</si>
  <si>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</si>
  <si>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</si>
  <si>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</si>
  <si>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</si>
  <si>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</si>
  <si>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</si>
  <si>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</si>
  <si>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</si>
  <si>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</si>
  <si>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</si>
  <si>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Cardboard</t>
  </si>
  <si>
    <t>Glass Bottles &amp; Jars</t>
  </si>
  <si>
    <r>
      <t xml:space="preserve">Aluminum </t>
    </r>
    <r>
      <rPr>
        <sz val="11"/>
        <color theme="1"/>
        <rFont val="Arial"/>
        <family val="2"/>
      </rPr>
      <t>(Cans, Foil, Pie Pans- no food residue)</t>
    </r>
  </si>
  <si>
    <r>
      <t xml:space="preserve">Books </t>
    </r>
    <r>
      <rPr>
        <sz val="11"/>
        <color theme="1"/>
        <rFont val="Arial"/>
        <family val="2"/>
      </rPr>
      <t>(Text, Hard or Soft Cover)</t>
    </r>
  </si>
  <si>
    <r>
      <t xml:space="preserve">Cartons </t>
    </r>
    <r>
      <rPr>
        <sz val="11"/>
        <color theme="1"/>
        <rFont val="Arial"/>
        <family val="2"/>
      </rPr>
      <t>(Juice, Milk, Soup Cartons)</t>
    </r>
  </si>
  <si>
    <r>
      <t xml:space="preserve">Chipboard &amp; SBS Board </t>
    </r>
    <r>
      <rPr>
        <sz val="11"/>
        <color theme="1"/>
        <rFont val="Arial"/>
        <family val="2"/>
      </rPr>
      <t>(Cereal, Snack, Shoe Boxes)</t>
    </r>
  </si>
  <si>
    <r>
      <t xml:space="preserve">Paper </t>
    </r>
    <r>
      <rPr>
        <sz val="11"/>
        <color theme="1"/>
        <rFont val="Arial"/>
        <family val="2"/>
      </rPr>
      <t>(Mail, Magazines, Newspaper, Phone Books, Office Paper.)</t>
    </r>
  </si>
  <si>
    <r>
      <t xml:space="preserve">Plastic </t>
    </r>
    <r>
      <rPr>
        <sz val="11"/>
        <color theme="1"/>
        <rFont val="Arial"/>
        <family val="2"/>
      </rPr>
      <t>(Bottles &amp; Containers, #1, #2, #3, #5)</t>
    </r>
  </si>
  <si>
    <t>One Day Delay For Thanksgiving and Christmas</t>
  </si>
  <si>
    <t>S</t>
  </si>
  <si>
    <t>M</t>
  </si>
  <si>
    <t>T</t>
  </si>
  <si>
    <t>W</t>
  </si>
  <si>
    <t>F</t>
  </si>
  <si>
    <t xml:space="preserve">2019 Service Calendar </t>
  </si>
  <si>
    <t>We work all major Holidays with the exception of</t>
  </si>
  <si>
    <t>November 28th and December 25th service day will be one day delayed.</t>
  </si>
  <si>
    <t>Town Of Fremont</t>
  </si>
  <si>
    <t>Trash- Monday</t>
  </si>
  <si>
    <t>Recycle-Every other Wednesday</t>
  </si>
  <si>
    <t xml:space="preserve">2020 Service Calendar </t>
  </si>
  <si>
    <t>November 26th and December 25th service day will be one day delayed.</t>
  </si>
  <si>
    <t xml:space="preserve">2021 Service Calendar </t>
  </si>
  <si>
    <r>
      <t xml:space="preserve">Aluminum </t>
    </r>
    <r>
      <rPr>
        <sz val="10"/>
        <color indexed="8"/>
        <rFont val="Calibri"/>
        <family val="2"/>
        <scheme val="minor"/>
      </rPr>
      <t>(Cans, Foil, Pie Pans- no food residue)</t>
    </r>
  </si>
  <si>
    <r>
      <t xml:space="preserve">Books </t>
    </r>
    <r>
      <rPr>
        <sz val="10"/>
        <color indexed="8"/>
        <rFont val="Calibri"/>
        <family val="2"/>
        <scheme val="minor"/>
      </rPr>
      <t>(Text, Hard or Soft Cover)</t>
    </r>
  </si>
  <si>
    <r>
      <t xml:space="preserve">Cartons </t>
    </r>
    <r>
      <rPr>
        <sz val="10"/>
        <color indexed="8"/>
        <rFont val="Calibri"/>
        <family val="2"/>
        <scheme val="minor"/>
      </rPr>
      <t>(Juice, Milk, Soup Cartons)</t>
    </r>
  </si>
  <si>
    <r>
      <t xml:space="preserve">Chipboard &amp; SBS Board </t>
    </r>
    <r>
      <rPr>
        <sz val="10"/>
        <color indexed="8"/>
        <rFont val="Calibri"/>
        <family val="2"/>
        <scheme val="minor"/>
      </rPr>
      <t>(Cereal, Snack, Shoe Boxes)</t>
    </r>
  </si>
  <si>
    <r>
      <t xml:space="preserve">Paper </t>
    </r>
    <r>
      <rPr>
        <sz val="10"/>
        <color indexed="8"/>
        <rFont val="Calibri"/>
        <family val="2"/>
        <scheme val="minor"/>
      </rPr>
      <t>(Mail, Magazines, Newspaper, Phone Books, Office Paper.)</t>
    </r>
  </si>
  <si>
    <r>
      <t xml:space="preserve">Plastic </t>
    </r>
    <r>
      <rPr>
        <sz val="10"/>
        <color indexed="8"/>
        <rFont val="Calibri"/>
        <family val="2"/>
        <scheme val="minor"/>
      </rPr>
      <t>(Bottles &amp; Containers, #1, #2, #3, #5)</t>
    </r>
  </si>
  <si>
    <t>Su</t>
  </si>
  <si>
    <t>Mo</t>
  </si>
  <si>
    <t>Tu</t>
  </si>
  <si>
    <t>We</t>
  </si>
  <si>
    <t>Th</t>
  </si>
  <si>
    <t>Fr</t>
  </si>
  <si>
    <t>Sa</t>
  </si>
  <si>
    <t>Trash</t>
  </si>
  <si>
    <t>Recycle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</si>
</sst>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.5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676767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31" fillId="0" borderId="0" applyFont="0" applyFill="0" applyBorder="0">
      <alignment horizontal="center"/>
    </xf>
    <xf numFmtId="164" fontId="31" fillId="0" borderId="0" applyFont="0" applyFill="0" applyBorder="0">
      <alignment horizontal="right"/>
    </xf>
  </cellStyleXfs>
  <cellXfs count="89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/>
    <xf numFmtId="0" fontId="8" fillId="0" borderId="0" xfId="0" applyFont="1"/>
    <xf numFmtId="0" fontId="7" fillId="2" borderId="0" xfId="0" applyFont="1" applyFill="1"/>
    <xf numFmtId="0" fontId="9" fillId="0" borderId="0" xfId="0" applyFont="1"/>
    <xf numFmtId="0" fontId="13" fillId="0" borderId="0" xfId="0" applyFont="1"/>
    <xf numFmtId="0" fontId="8" fillId="2" borderId="0" xfId="0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Border="1"/>
    <xf numFmtId="0" fontId="10" fillId="0" borderId="1" xfId="0" applyFont="1" applyBorder="1"/>
    <xf numFmtId="0" fontId="10" fillId="0" borderId="0" xfId="0" applyFont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0" fillId="4" borderId="0" xfId="0" applyFont="1" applyFill="1"/>
    <xf numFmtId="0" fontId="25" fillId="5" borderId="0" xfId="0" applyFont="1" applyFill="1" applyAlignment="1"/>
    <xf numFmtId="0" fontId="25" fillId="5" borderId="0" xfId="0" applyFont="1" applyFill="1"/>
    <xf numFmtId="0" fontId="25" fillId="0" borderId="0" xfId="0" applyFont="1"/>
    <xf numFmtId="0" fontId="25" fillId="3" borderId="0" xfId="0" applyFont="1" applyFill="1"/>
    <xf numFmtId="0" fontId="20" fillId="6" borderId="0" xfId="0" applyFont="1" applyFill="1"/>
    <xf numFmtId="0" fontId="0" fillId="2" borderId="0" xfId="0" applyFont="1" applyFill="1" applyBorder="1"/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0" fillId="2" borderId="1" xfId="0" applyFont="1" applyFill="1" applyBorder="1"/>
    <xf numFmtId="0" fontId="1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20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/>
    <xf numFmtId="0" fontId="29" fillId="0" borderId="0" xfId="0" applyFont="1"/>
    <xf numFmtId="0" fontId="29" fillId="4" borderId="0" xfId="0" applyFont="1" applyFill="1"/>
    <xf numFmtId="0" fontId="29" fillId="6" borderId="0" xfId="0" applyFont="1" applyFill="1"/>
    <xf numFmtId="0" fontId="0" fillId="6" borderId="0" xfId="0" applyFill="1"/>
    <xf numFmtId="0" fontId="26" fillId="0" borderId="0" xfId="1" applyAlignment="1">
      <alignment horizontal="center" vertical="center"/>
    </xf>
    <xf numFmtId="0" fontId="27" fillId="0" borderId="2" xfId="2" applyAlignment="1">
      <alignment horizontal="center" vertical="center"/>
    </xf>
    <xf numFmtId="0" fontId="0" fillId="0" borderId="1" xfId="3" applyFont="1" applyBorder="1">
      <alignment horizontal="center"/>
    </xf>
    <xf numFmtId="164" fontId="31" fillId="2" borderId="1" xfId="4" applyFill="1" applyBorder="1">
      <alignment horizontal="right"/>
    </xf>
    <xf numFmtId="0" fontId="0" fillId="2" borderId="0" xfId="0" applyFill="1"/>
    <xf numFmtId="164" fontId="31" fillId="7" borderId="1" xfId="4" applyFill="1" applyBorder="1">
      <alignment horizontal="right"/>
    </xf>
    <xf numFmtId="164" fontId="31" fillId="5" borderId="1" xfId="4" applyFill="1" applyBorder="1">
      <alignment horizontal="right"/>
    </xf>
    <xf numFmtId="164" fontId="31" fillId="0" borderId="1" xfId="4" applyBorder="1">
      <alignment horizontal="right"/>
    </xf>
    <xf numFmtId="0" fontId="0" fillId="2" borderId="1" xfId="3" applyFont="1" applyFill="1" applyBorder="1">
      <alignment horizontal="center"/>
    </xf>
    <xf numFmtId="0" fontId="25" fillId="7" borderId="0" xfId="0" applyFont="1" applyFill="1"/>
  </cellXfs>
  <cellStyles count="5">
    <cellStyle name="Day" xfId="4"/>
    <cellStyle name="Heading 1" xfId="2" builtinId="16"/>
    <cellStyle name="Normal" xfId="0" builtinId="0"/>
    <cellStyle name="Title" xfId="1" builtinId="15"/>
    <cellStyle name="WeekDa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http://www.wasteindustries.com/Sustainability.as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http://www.wasteindustries.com/Sustainability.asp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1</xdr:row>
      <xdr:rowOff>0</xdr:rowOff>
    </xdr:from>
    <xdr:to>
      <xdr:col>29</xdr:col>
      <xdr:colOff>156210</xdr:colOff>
      <xdr:row>8</xdr:row>
      <xdr:rowOff>142875</xdr:rowOff>
    </xdr:to>
    <xdr:pic>
      <xdr:nvPicPr>
        <xdr:cNvPr id="3" name="Picture 2" descr="http://www.wasteindustries.com/Images/Waste-Industries-and-Sustainability-Homepage-Icon-fluffy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90500"/>
          <a:ext cx="24288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48</xdr:row>
      <xdr:rowOff>66675</xdr:rowOff>
    </xdr:from>
    <xdr:to>
      <xdr:col>26</xdr:col>
      <xdr:colOff>174333</xdr:colOff>
      <xdr:row>68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496425"/>
          <a:ext cx="5685498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1</xdr:row>
      <xdr:rowOff>0</xdr:rowOff>
    </xdr:from>
    <xdr:to>
      <xdr:col>29</xdr:col>
      <xdr:colOff>156210</xdr:colOff>
      <xdr:row>10</xdr:row>
      <xdr:rowOff>171450</xdr:rowOff>
    </xdr:to>
    <xdr:pic>
      <xdr:nvPicPr>
        <xdr:cNvPr id="2" name="Picture 1" descr="http://www.wasteindustries.com/Images/Waste-Industries-and-Sustainability-Homepage-Icon-fluffy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90500"/>
          <a:ext cx="238506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48</xdr:row>
      <xdr:rowOff>66675</xdr:rowOff>
    </xdr:from>
    <xdr:to>
      <xdr:col>26</xdr:col>
      <xdr:colOff>174333</xdr:colOff>
      <xdr:row>68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82150"/>
          <a:ext cx="5603583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205740</xdr:colOff>
      <xdr:row>0</xdr:row>
      <xdr:rowOff>0</xdr:rowOff>
    </xdr:from>
    <xdr:to>
      <xdr:col>32</xdr:col>
      <xdr:colOff>68580</xdr:colOff>
      <xdr:row>11</xdr:row>
      <xdr:rowOff>113592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4340" y="171450"/>
          <a:ext cx="4206240" cy="2190042"/>
        </a:xfrm>
        <a:prstGeom prst="rect">
          <a:avLst/>
        </a:prstGeom>
      </xdr:spPr>
    </xdr:pic>
    <xdr:clientData/>
  </xdr:twoCellAnchor>
  <xdr:twoCellAnchor editAs="oneCell">
    <xdr:from>
      <xdr:col>9</xdr:col>
      <xdr:colOff>138781</xdr:colOff>
      <xdr:row>46</xdr:row>
      <xdr:rowOff>47624</xdr:rowOff>
    </xdr:from>
    <xdr:to>
      <xdr:col>25</xdr:col>
      <xdr:colOff>81115</xdr:colOff>
      <xdr:row>57</xdr:row>
      <xdr:rowOff>18341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0006" y="9191624"/>
          <a:ext cx="4285734" cy="2485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7"/>
  <sheetViews>
    <sheetView zoomScaleNormal="100" workbookViewId="0">
      <selection activeCell="D22" activeCellId="1" sqref="D24 D22"/>
    </sheetView>
  </sheetViews>
  <sheetFormatPr defaultRowHeight="15" x14ac:dyDescent="0.25"/>
  <cols>
    <col min="1" max="1" width="3.140625" customWidth="1"/>
    <col min="2" max="2" width="3.28515625" customWidth="1"/>
    <col min="3" max="3" width="3" customWidth="1"/>
    <col min="4" max="4" width="3.28515625" customWidth="1"/>
    <col min="5" max="5" width="3" customWidth="1"/>
    <col min="6" max="6" width="3.28515625" customWidth="1"/>
    <col min="7" max="7" width="3.42578125" customWidth="1"/>
    <col min="8" max="8" width="4.140625" customWidth="1"/>
    <col min="9" max="9" width="2.85546875" customWidth="1"/>
    <col min="10" max="10" width="3" customWidth="1"/>
    <col min="11" max="14" width="2.85546875" customWidth="1"/>
    <col min="15" max="15" width="3.28515625" customWidth="1"/>
    <col min="16" max="16" width="4.140625" customWidth="1"/>
    <col min="17" max="17" width="2.85546875" customWidth="1"/>
    <col min="18" max="18" width="3.140625" customWidth="1"/>
    <col min="19" max="19" width="3" customWidth="1"/>
    <col min="20" max="20" width="2.85546875" customWidth="1"/>
    <col min="21" max="21" width="2.7109375" customWidth="1"/>
    <col min="22" max="22" width="3" customWidth="1"/>
    <col min="23" max="23" width="2.85546875" customWidth="1"/>
    <col min="24" max="24" width="4.140625" customWidth="1"/>
    <col min="25" max="25" width="3.140625" customWidth="1"/>
    <col min="26" max="27" width="3" customWidth="1"/>
    <col min="28" max="28" width="2.85546875" customWidth="1"/>
    <col min="29" max="29" width="3" customWidth="1"/>
    <col min="30" max="30" width="3.140625" customWidth="1"/>
    <col min="31" max="31" width="2.85546875" customWidth="1"/>
    <col min="32" max="39" width="9.140625" customWidth="1"/>
    <col min="40" max="40" width="27.42578125" customWidth="1"/>
  </cols>
  <sheetData>
    <row r="2" spans="2:20" ht="24" customHeight="1" x14ac:dyDescent="0.4">
      <c r="B2" s="5" t="s">
        <v>30</v>
      </c>
      <c r="C2" s="1"/>
      <c r="D2" s="1"/>
    </row>
    <row r="3" spans="2:20" ht="21.75" customHeight="1" x14ac:dyDescent="0.4">
      <c r="B3" s="1" t="s">
        <v>27</v>
      </c>
      <c r="C3" s="1"/>
      <c r="D3" s="1"/>
      <c r="T3" s="8"/>
    </row>
    <row r="8" spans="2:20" ht="18.75" x14ac:dyDescent="0.3">
      <c r="B8" s="12" t="s">
        <v>0</v>
      </c>
      <c r="C8" s="13"/>
      <c r="D8" s="14"/>
      <c r="E8" s="14"/>
      <c r="F8" s="14"/>
      <c r="G8" s="14"/>
      <c r="H8" s="14"/>
    </row>
    <row r="9" spans="2:20" x14ac:dyDescent="0.25">
      <c r="B9" s="11" t="s">
        <v>15</v>
      </c>
      <c r="C9" s="3"/>
      <c r="D9" s="2"/>
      <c r="E9" s="2"/>
      <c r="F9" s="2"/>
    </row>
    <row r="10" spans="2:20" x14ac:dyDescent="0.25">
      <c r="B10" s="11" t="s">
        <v>16</v>
      </c>
      <c r="C10" s="3"/>
      <c r="D10" s="2"/>
      <c r="E10" s="2"/>
      <c r="F10" s="2"/>
    </row>
    <row r="11" spans="2:20" x14ac:dyDescent="0.25">
      <c r="B11" s="11" t="s">
        <v>13</v>
      </c>
      <c r="C11" s="3"/>
      <c r="D11" s="2"/>
      <c r="E11" s="2"/>
      <c r="F11" s="2"/>
    </row>
    <row r="12" spans="2:20" x14ac:dyDescent="0.25">
      <c r="B12" s="11" t="s">
        <v>17</v>
      </c>
      <c r="C12" s="3"/>
      <c r="D12" s="2"/>
      <c r="E12" s="2"/>
      <c r="F12" s="2"/>
    </row>
    <row r="13" spans="2:20" x14ac:dyDescent="0.25">
      <c r="B13" s="11" t="s">
        <v>18</v>
      </c>
      <c r="C13" s="3"/>
      <c r="D13" s="2"/>
      <c r="E13" s="2"/>
      <c r="F13" s="2"/>
    </row>
    <row r="14" spans="2:20" x14ac:dyDescent="0.25">
      <c r="B14" s="11" t="s">
        <v>14</v>
      </c>
      <c r="C14" s="3"/>
    </row>
    <row r="15" spans="2:20" x14ac:dyDescent="0.25">
      <c r="B15" s="11" t="s">
        <v>19</v>
      </c>
      <c r="C15" s="3"/>
      <c r="D15" s="6"/>
      <c r="E15" s="6"/>
      <c r="F15" s="10"/>
      <c r="G15" s="6"/>
      <c r="H15" s="6"/>
    </row>
    <row r="16" spans="2:20" s="4" customFormat="1" x14ac:dyDescent="0.25">
      <c r="B16" s="11" t="s">
        <v>20</v>
      </c>
      <c r="C16" s="3"/>
      <c r="D16" s="6"/>
      <c r="E16" s="6"/>
      <c r="F16" s="10"/>
      <c r="G16" s="6"/>
      <c r="H16" s="6"/>
    </row>
    <row r="17" spans="1:32" s="4" customFormat="1" ht="15.75" x14ac:dyDescent="0.25">
      <c r="B17" s="9"/>
      <c r="C17" s="6"/>
      <c r="D17" s="6"/>
      <c r="E17" s="6"/>
      <c r="F17" s="10"/>
      <c r="G17" s="6"/>
      <c r="H17" s="6"/>
      <c r="Q17" s="28" t="s">
        <v>28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3"/>
    </row>
    <row r="18" spans="1:32" x14ac:dyDescent="0.25">
      <c r="C18" s="7"/>
      <c r="D18" s="7"/>
      <c r="E18" s="7"/>
      <c r="F18" s="7"/>
      <c r="G18" s="7"/>
      <c r="H18" s="7"/>
      <c r="Q18" s="33" t="s">
        <v>21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2" ht="15.75" x14ac:dyDescent="0.25">
      <c r="A19" s="15" t="s">
        <v>1</v>
      </c>
      <c r="B19" s="16"/>
      <c r="C19" s="16"/>
      <c r="D19" s="16"/>
      <c r="E19" s="16"/>
      <c r="F19" s="16"/>
      <c r="G19" s="16"/>
      <c r="H19" s="16"/>
      <c r="I19" s="15" t="s">
        <v>2</v>
      </c>
      <c r="J19" s="16"/>
      <c r="K19" s="16"/>
      <c r="L19" s="16"/>
      <c r="M19" s="16"/>
      <c r="N19" s="16"/>
      <c r="O19" s="16"/>
      <c r="P19" s="16"/>
      <c r="Q19" s="15" t="s">
        <v>3</v>
      </c>
      <c r="R19" s="16"/>
      <c r="S19" s="16"/>
      <c r="T19" s="16"/>
      <c r="U19" s="16"/>
      <c r="V19" s="16"/>
      <c r="W19" s="16"/>
      <c r="X19" s="16"/>
      <c r="Y19" s="15" t="s">
        <v>4</v>
      </c>
      <c r="Z19" s="16"/>
      <c r="AA19" s="16"/>
      <c r="AB19" s="16"/>
      <c r="AC19" s="16"/>
      <c r="AD19" s="16"/>
      <c r="AE19" s="16"/>
    </row>
    <row r="20" spans="1:32" x14ac:dyDescent="0.25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24</v>
      </c>
      <c r="F20" s="17" t="s">
        <v>26</v>
      </c>
      <c r="G20" s="17" t="s">
        <v>22</v>
      </c>
      <c r="H20" s="18"/>
      <c r="I20" s="17" t="s">
        <v>22</v>
      </c>
      <c r="J20" s="17" t="s">
        <v>23</v>
      </c>
      <c r="K20" s="17" t="s">
        <v>24</v>
      </c>
      <c r="L20" s="17" t="s">
        <v>25</v>
      </c>
      <c r="M20" s="17" t="s">
        <v>24</v>
      </c>
      <c r="N20" s="17" t="s">
        <v>26</v>
      </c>
      <c r="O20" s="17" t="s">
        <v>22</v>
      </c>
      <c r="P20" s="18"/>
      <c r="Q20" s="17" t="s">
        <v>22</v>
      </c>
      <c r="R20" s="17" t="s">
        <v>23</v>
      </c>
      <c r="S20" s="17" t="s">
        <v>24</v>
      </c>
      <c r="T20" s="17" t="s">
        <v>25</v>
      </c>
      <c r="U20" s="17" t="s">
        <v>24</v>
      </c>
      <c r="V20" s="17" t="s">
        <v>26</v>
      </c>
      <c r="W20" s="17" t="s">
        <v>22</v>
      </c>
      <c r="X20" s="18"/>
      <c r="Y20" s="17" t="s">
        <v>22</v>
      </c>
      <c r="Z20" s="17" t="s">
        <v>23</v>
      </c>
      <c r="AA20" s="17" t="s">
        <v>24</v>
      </c>
      <c r="AB20" s="17" t="s">
        <v>25</v>
      </c>
      <c r="AC20" s="17" t="s">
        <v>24</v>
      </c>
      <c r="AD20" s="17" t="s">
        <v>26</v>
      </c>
      <c r="AE20" s="17" t="s">
        <v>22</v>
      </c>
    </row>
    <row r="21" spans="1:32" x14ac:dyDescent="0.25">
      <c r="A21" s="23"/>
      <c r="B21" s="26"/>
      <c r="C21" s="23">
        <v>1</v>
      </c>
      <c r="D21" s="23">
        <v>2</v>
      </c>
      <c r="E21" s="23">
        <v>3</v>
      </c>
      <c r="F21" s="23">
        <v>4</v>
      </c>
      <c r="G21" s="26">
        <v>5</v>
      </c>
      <c r="H21" s="34"/>
      <c r="I21" s="20"/>
      <c r="J21" s="20"/>
      <c r="K21" s="20"/>
      <c r="L21" s="20"/>
      <c r="M21" s="20"/>
      <c r="N21" s="20">
        <v>1</v>
      </c>
      <c r="O21" s="35">
        <v>2</v>
      </c>
      <c r="P21" s="34"/>
      <c r="Q21" s="23"/>
      <c r="R21" s="23"/>
      <c r="S21" s="23"/>
      <c r="T21" s="23"/>
      <c r="U21" s="23"/>
      <c r="V21" s="23">
        <v>1</v>
      </c>
      <c r="W21" s="26">
        <v>2</v>
      </c>
      <c r="X21" s="34"/>
      <c r="Y21" s="26"/>
      <c r="Z21" s="50">
        <v>1</v>
      </c>
      <c r="AA21" s="23">
        <v>2</v>
      </c>
      <c r="AB21" s="60">
        <v>3</v>
      </c>
      <c r="AC21" s="23">
        <v>4</v>
      </c>
      <c r="AD21" s="23">
        <v>5</v>
      </c>
      <c r="AE21" s="26">
        <v>6</v>
      </c>
    </row>
    <row r="22" spans="1:32" x14ac:dyDescent="0.25">
      <c r="A22" s="36">
        <v>6</v>
      </c>
      <c r="B22" s="51">
        <v>7</v>
      </c>
      <c r="C22" s="19">
        <v>8</v>
      </c>
      <c r="D22" s="57">
        <v>9</v>
      </c>
      <c r="E22" s="19">
        <v>10</v>
      </c>
      <c r="F22" s="19">
        <v>11</v>
      </c>
      <c r="G22" s="36">
        <v>12</v>
      </c>
      <c r="H22" s="34"/>
      <c r="I22" s="35">
        <v>3</v>
      </c>
      <c r="J22" s="52">
        <v>4</v>
      </c>
      <c r="K22" s="20">
        <v>5</v>
      </c>
      <c r="L22" s="58">
        <v>6</v>
      </c>
      <c r="M22" s="20">
        <v>7</v>
      </c>
      <c r="N22" s="20">
        <v>8</v>
      </c>
      <c r="O22" s="35">
        <v>9</v>
      </c>
      <c r="P22" s="34"/>
      <c r="Q22" s="27">
        <v>3</v>
      </c>
      <c r="R22" s="54">
        <v>4</v>
      </c>
      <c r="S22" s="21">
        <v>5</v>
      </c>
      <c r="T22" s="59">
        <v>6</v>
      </c>
      <c r="U22" s="21">
        <v>7</v>
      </c>
      <c r="V22" s="21">
        <v>8</v>
      </c>
      <c r="W22" s="27">
        <v>9</v>
      </c>
      <c r="X22" s="34"/>
      <c r="Y22" s="35">
        <v>7</v>
      </c>
      <c r="Z22" s="52">
        <v>8</v>
      </c>
      <c r="AA22" s="20">
        <v>9</v>
      </c>
      <c r="AB22" s="20">
        <v>10</v>
      </c>
      <c r="AC22" s="20">
        <v>11</v>
      </c>
      <c r="AD22" s="20">
        <v>12</v>
      </c>
      <c r="AE22" s="35">
        <v>13</v>
      </c>
    </row>
    <row r="23" spans="1:32" x14ac:dyDescent="0.25">
      <c r="A23" s="26">
        <v>13</v>
      </c>
      <c r="B23" s="65">
        <v>14</v>
      </c>
      <c r="C23" s="19">
        <v>15</v>
      </c>
      <c r="D23" s="19">
        <v>16</v>
      </c>
      <c r="E23" s="19">
        <v>17</v>
      </c>
      <c r="F23" s="19">
        <v>18</v>
      </c>
      <c r="G23" s="36">
        <v>19</v>
      </c>
      <c r="H23" s="34"/>
      <c r="I23" s="24">
        <v>10</v>
      </c>
      <c r="J23" s="53">
        <v>11</v>
      </c>
      <c r="K23" s="37">
        <v>12</v>
      </c>
      <c r="L23" s="24">
        <v>13</v>
      </c>
      <c r="M23" s="37">
        <v>14</v>
      </c>
      <c r="N23" s="20">
        <v>15</v>
      </c>
      <c r="O23" s="35">
        <v>16</v>
      </c>
      <c r="P23" s="34"/>
      <c r="Q23" s="26">
        <v>10</v>
      </c>
      <c r="R23" s="55">
        <v>11</v>
      </c>
      <c r="S23" s="25">
        <v>12</v>
      </c>
      <c r="T23" s="25">
        <v>13</v>
      </c>
      <c r="U23" s="25">
        <v>14</v>
      </c>
      <c r="V23" s="21">
        <v>15</v>
      </c>
      <c r="W23" s="27">
        <v>16</v>
      </c>
      <c r="X23" s="34"/>
      <c r="Y23" s="24">
        <v>14</v>
      </c>
      <c r="Z23" s="52">
        <v>15</v>
      </c>
      <c r="AA23" s="20">
        <v>16</v>
      </c>
      <c r="AB23" s="58">
        <v>17</v>
      </c>
      <c r="AC23" s="20">
        <v>18</v>
      </c>
      <c r="AD23" s="20">
        <v>19</v>
      </c>
      <c r="AE23" s="35">
        <v>20</v>
      </c>
    </row>
    <row r="24" spans="1:32" x14ac:dyDescent="0.25">
      <c r="A24" s="36">
        <v>20</v>
      </c>
      <c r="B24" s="51">
        <v>21</v>
      </c>
      <c r="C24" s="19">
        <v>22</v>
      </c>
      <c r="D24" s="57">
        <v>23</v>
      </c>
      <c r="E24" s="19">
        <v>24</v>
      </c>
      <c r="F24" s="19">
        <v>25</v>
      </c>
      <c r="G24" s="36">
        <v>26</v>
      </c>
      <c r="H24" s="34"/>
      <c r="I24" s="35">
        <v>17</v>
      </c>
      <c r="J24" s="66">
        <v>18</v>
      </c>
      <c r="K24" s="20">
        <v>19</v>
      </c>
      <c r="L24" s="58">
        <v>20</v>
      </c>
      <c r="M24" s="20">
        <v>21</v>
      </c>
      <c r="N24" s="20">
        <v>22</v>
      </c>
      <c r="O24" s="35">
        <v>23</v>
      </c>
      <c r="P24" s="34"/>
      <c r="Q24" s="27">
        <v>17</v>
      </c>
      <c r="R24" s="54">
        <v>18</v>
      </c>
      <c r="S24" s="21">
        <v>19</v>
      </c>
      <c r="T24" s="59">
        <v>20</v>
      </c>
      <c r="U24" s="21">
        <v>21</v>
      </c>
      <c r="V24" s="21">
        <v>22</v>
      </c>
      <c r="W24" s="27">
        <v>23</v>
      </c>
      <c r="X24" s="34"/>
      <c r="Y24" s="35">
        <v>21</v>
      </c>
      <c r="Z24" s="52">
        <v>22</v>
      </c>
      <c r="AA24" s="20">
        <v>23</v>
      </c>
      <c r="AB24" s="20">
        <v>24</v>
      </c>
      <c r="AC24" s="20">
        <v>25</v>
      </c>
      <c r="AD24" s="20">
        <v>26</v>
      </c>
      <c r="AE24" s="35">
        <v>27</v>
      </c>
    </row>
    <row r="25" spans="1:32" x14ac:dyDescent="0.25">
      <c r="A25" s="36">
        <v>27</v>
      </c>
      <c r="B25" s="51">
        <v>28</v>
      </c>
      <c r="C25" s="19">
        <v>29</v>
      </c>
      <c r="D25" s="19">
        <v>30</v>
      </c>
      <c r="E25" s="19">
        <v>31</v>
      </c>
      <c r="F25" s="19"/>
      <c r="G25" s="19"/>
      <c r="H25" s="34"/>
      <c r="I25" s="35">
        <v>24</v>
      </c>
      <c r="J25" s="52">
        <v>25</v>
      </c>
      <c r="K25" s="20">
        <v>26</v>
      </c>
      <c r="L25" s="20">
        <v>27</v>
      </c>
      <c r="M25" s="20">
        <v>28</v>
      </c>
      <c r="N25" s="20"/>
      <c r="O25" s="20"/>
      <c r="P25" s="34"/>
      <c r="Q25" s="27">
        <v>24</v>
      </c>
      <c r="R25" s="54">
        <v>25</v>
      </c>
      <c r="S25" s="21">
        <v>26</v>
      </c>
      <c r="T25" s="21">
        <v>27</v>
      </c>
      <c r="U25" s="21">
        <v>28</v>
      </c>
      <c r="V25" s="27">
        <v>29</v>
      </c>
      <c r="W25" s="27">
        <v>30</v>
      </c>
      <c r="X25" s="34"/>
      <c r="Y25" s="35">
        <v>28</v>
      </c>
      <c r="Z25" s="52">
        <v>29</v>
      </c>
      <c r="AA25" s="20">
        <v>30</v>
      </c>
      <c r="AB25" s="20"/>
      <c r="AC25" s="20"/>
      <c r="AD25" s="20"/>
      <c r="AE25" s="20"/>
    </row>
    <row r="26" spans="1:32" x14ac:dyDescent="0.25">
      <c r="A26" s="19"/>
      <c r="B26" s="19"/>
      <c r="C26" s="19"/>
      <c r="D26" s="19"/>
      <c r="E26" s="19"/>
      <c r="F26" s="19"/>
      <c r="G26" s="19"/>
      <c r="H26" s="34"/>
      <c r="I26" s="20"/>
      <c r="J26" s="20"/>
      <c r="K26" s="20"/>
      <c r="L26" s="20"/>
      <c r="M26" s="20"/>
      <c r="N26" s="20"/>
      <c r="O26" s="20"/>
      <c r="P26" s="34"/>
      <c r="Q26" s="21">
        <v>31</v>
      </c>
      <c r="R26" s="21"/>
      <c r="S26" s="21"/>
      <c r="T26" s="21"/>
      <c r="U26" s="21"/>
      <c r="V26" s="21"/>
      <c r="W26" s="21"/>
      <c r="X26" s="34"/>
      <c r="Y26" s="20"/>
      <c r="Z26" s="20"/>
      <c r="AA26" s="20"/>
      <c r="AB26" s="20"/>
      <c r="AC26" s="20"/>
      <c r="AD26" s="20"/>
      <c r="AE26" s="20"/>
    </row>
    <row r="27" spans="1:32" x14ac:dyDescent="0.25">
      <c r="A27" s="38"/>
      <c r="B27" s="38"/>
      <c r="C27" s="38"/>
      <c r="D27" s="38"/>
      <c r="E27" s="38"/>
      <c r="F27" s="34"/>
      <c r="G27" s="34"/>
      <c r="H27" s="34"/>
      <c r="I27" s="39"/>
      <c r="J27" s="39"/>
      <c r="K27" s="39"/>
      <c r="L27" s="39"/>
      <c r="M27" s="39"/>
      <c r="N27" s="40"/>
      <c r="O27" s="40"/>
      <c r="P27" s="34"/>
      <c r="Q27" s="41"/>
      <c r="R27" s="41"/>
      <c r="S27" s="41"/>
      <c r="T27" s="41"/>
      <c r="U27" s="41"/>
      <c r="V27" s="41"/>
      <c r="W27" s="41"/>
      <c r="X27" s="34"/>
      <c r="Y27" s="39"/>
      <c r="Z27" s="39"/>
      <c r="AA27" s="39"/>
      <c r="AB27" s="40"/>
      <c r="AC27" s="40"/>
      <c r="AD27" s="40"/>
      <c r="AE27" s="40"/>
    </row>
    <row r="28" spans="1:32" ht="15.75" x14ac:dyDescent="0.25">
      <c r="A28" s="42" t="s">
        <v>5</v>
      </c>
      <c r="B28" s="34"/>
      <c r="C28" s="34"/>
      <c r="D28" s="34"/>
      <c r="E28" s="34"/>
      <c r="F28" s="34"/>
      <c r="G28" s="34"/>
      <c r="H28" s="34"/>
      <c r="I28" s="42" t="s">
        <v>6</v>
      </c>
      <c r="J28" s="34"/>
      <c r="K28" s="34"/>
      <c r="L28" s="34"/>
      <c r="M28" s="34"/>
      <c r="N28" s="34"/>
      <c r="O28" s="34"/>
      <c r="P28" s="34"/>
      <c r="Q28" s="42" t="s">
        <v>7</v>
      </c>
      <c r="R28" s="34"/>
      <c r="S28" s="34"/>
      <c r="T28" s="34"/>
      <c r="U28" s="34"/>
      <c r="V28" s="34"/>
      <c r="W28" s="34"/>
      <c r="X28" s="34"/>
      <c r="Y28" s="43" t="s">
        <v>8</v>
      </c>
      <c r="Z28" s="34"/>
      <c r="AA28" s="34"/>
      <c r="AB28" s="34"/>
      <c r="AC28" s="34"/>
      <c r="AD28" s="34"/>
      <c r="AE28" s="34"/>
    </row>
    <row r="29" spans="1:32" x14ac:dyDescent="0.25">
      <c r="A29" s="44" t="s">
        <v>22</v>
      </c>
      <c r="B29" s="44" t="s">
        <v>23</v>
      </c>
      <c r="C29" s="44" t="s">
        <v>24</v>
      </c>
      <c r="D29" s="44" t="s">
        <v>25</v>
      </c>
      <c r="E29" s="44" t="s">
        <v>24</v>
      </c>
      <c r="F29" s="44" t="s">
        <v>26</v>
      </c>
      <c r="G29" s="44" t="s">
        <v>22</v>
      </c>
      <c r="H29" s="45"/>
      <c r="I29" s="44" t="s">
        <v>22</v>
      </c>
      <c r="J29" s="44" t="s">
        <v>23</v>
      </c>
      <c r="K29" s="44" t="s">
        <v>24</v>
      </c>
      <c r="L29" s="44" t="s">
        <v>25</v>
      </c>
      <c r="M29" s="44" t="s">
        <v>24</v>
      </c>
      <c r="N29" s="44" t="s">
        <v>26</v>
      </c>
      <c r="O29" s="44" t="s">
        <v>22</v>
      </c>
      <c r="P29" s="45"/>
      <c r="Q29" s="44" t="s">
        <v>22</v>
      </c>
      <c r="R29" s="44" t="s">
        <v>23</v>
      </c>
      <c r="S29" s="44" t="s">
        <v>24</v>
      </c>
      <c r="T29" s="44" t="s">
        <v>25</v>
      </c>
      <c r="U29" s="44" t="s">
        <v>24</v>
      </c>
      <c r="V29" s="44" t="s">
        <v>26</v>
      </c>
      <c r="W29" s="44" t="s">
        <v>22</v>
      </c>
      <c r="X29" s="45"/>
      <c r="Y29" s="44" t="s">
        <v>22</v>
      </c>
      <c r="Z29" s="44" t="s">
        <v>23</v>
      </c>
      <c r="AA29" s="44" t="s">
        <v>24</v>
      </c>
      <c r="AB29" s="44" t="s">
        <v>25</v>
      </c>
      <c r="AC29" s="44" t="s">
        <v>24</v>
      </c>
      <c r="AD29" s="44" t="s">
        <v>26</v>
      </c>
      <c r="AE29" s="44" t="s">
        <v>22</v>
      </c>
    </row>
    <row r="30" spans="1:32" x14ac:dyDescent="0.25">
      <c r="A30" s="23"/>
      <c r="B30" s="23"/>
      <c r="C30" s="23"/>
      <c r="D30" s="60">
        <v>1</v>
      </c>
      <c r="E30" s="23">
        <v>2</v>
      </c>
      <c r="F30" s="23">
        <v>3</v>
      </c>
      <c r="G30" s="26">
        <v>4</v>
      </c>
      <c r="H30" s="46"/>
      <c r="I30" s="23"/>
      <c r="J30" s="23"/>
      <c r="K30" s="23"/>
      <c r="L30" s="23"/>
      <c r="M30" s="23"/>
      <c r="N30" s="23"/>
      <c r="O30" s="26">
        <v>1</v>
      </c>
      <c r="P30" s="34"/>
      <c r="Q30" s="26"/>
      <c r="R30" s="50">
        <v>1</v>
      </c>
      <c r="S30" s="23">
        <v>2</v>
      </c>
      <c r="T30" s="26">
        <v>3</v>
      </c>
      <c r="U30" s="23">
        <v>4</v>
      </c>
      <c r="V30" s="23">
        <v>5</v>
      </c>
      <c r="W30" s="26">
        <v>6</v>
      </c>
      <c r="X30" s="46"/>
      <c r="Y30" s="23"/>
      <c r="Z30" s="23"/>
      <c r="AA30" s="23"/>
      <c r="AB30" s="23"/>
      <c r="AC30" s="23">
        <v>1</v>
      </c>
      <c r="AD30" s="23">
        <v>2</v>
      </c>
      <c r="AE30" s="26">
        <v>3</v>
      </c>
    </row>
    <row r="31" spans="1:32" x14ac:dyDescent="0.25">
      <c r="A31" s="35">
        <v>5</v>
      </c>
      <c r="B31" s="52">
        <v>6</v>
      </c>
      <c r="C31" s="20">
        <v>7</v>
      </c>
      <c r="D31" s="20">
        <v>8</v>
      </c>
      <c r="E31" s="20">
        <v>9</v>
      </c>
      <c r="F31" s="20">
        <v>10</v>
      </c>
      <c r="G31" s="35">
        <v>11</v>
      </c>
      <c r="H31" s="47"/>
      <c r="I31" s="27">
        <v>2</v>
      </c>
      <c r="J31" s="54">
        <v>3</v>
      </c>
      <c r="K31" s="21">
        <v>4</v>
      </c>
      <c r="L31" s="21">
        <v>5</v>
      </c>
      <c r="M31" s="21">
        <v>6</v>
      </c>
      <c r="N31" s="21">
        <v>7</v>
      </c>
      <c r="O31" s="27">
        <v>8</v>
      </c>
      <c r="P31" s="34"/>
      <c r="Q31" s="27">
        <v>7</v>
      </c>
      <c r="R31" s="54">
        <v>8</v>
      </c>
      <c r="S31" s="21">
        <v>9</v>
      </c>
      <c r="T31" s="59">
        <v>10</v>
      </c>
      <c r="U31" s="21">
        <v>11</v>
      </c>
      <c r="V31" s="21">
        <v>12</v>
      </c>
      <c r="W31" s="27">
        <v>13</v>
      </c>
      <c r="X31" s="47"/>
      <c r="Y31" s="27">
        <v>4</v>
      </c>
      <c r="Z31" s="54">
        <v>5</v>
      </c>
      <c r="AA31" s="21">
        <v>6</v>
      </c>
      <c r="AB31" s="59">
        <v>7</v>
      </c>
      <c r="AC31" s="21">
        <v>8</v>
      </c>
      <c r="AD31" s="21">
        <v>9</v>
      </c>
      <c r="AE31" s="27">
        <v>10</v>
      </c>
    </row>
    <row r="32" spans="1:32" x14ac:dyDescent="0.25">
      <c r="A32" s="24">
        <v>12</v>
      </c>
      <c r="B32" s="53">
        <v>13</v>
      </c>
      <c r="C32" s="37">
        <v>14</v>
      </c>
      <c r="D32" s="58">
        <v>15</v>
      </c>
      <c r="E32" s="20">
        <v>16</v>
      </c>
      <c r="F32" s="20">
        <v>17</v>
      </c>
      <c r="G32" s="35">
        <v>18</v>
      </c>
      <c r="H32" s="47"/>
      <c r="I32" s="26">
        <v>9</v>
      </c>
      <c r="J32" s="55">
        <v>10</v>
      </c>
      <c r="K32" s="25">
        <v>11</v>
      </c>
      <c r="L32" s="61">
        <v>12</v>
      </c>
      <c r="M32" s="25">
        <v>13</v>
      </c>
      <c r="N32" s="25">
        <v>14</v>
      </c>
      <c r="O32" s="27">
        <v>15</v>
      </c>
      <c r="P32" s="34"/>
      <c r="Q32" s="26">
        <v>14</v>
      </c>
      <c r="R32" s="54">
        <v>15</v>
      </c>
      <c r="S32" s="21">
        <v>16</v>
      </c>
      <c r="T32" s="21">
        <v>17</v>
      </c>
      <c r="U32" s="21">
        <v>18</v>
      </c>
      <c r="V32" s="21">
        <v>19</v>
      </c>
      <c r="W32" s="27">
        <v>20</v>
      </c>
      <c r="X32" s="47"/>
      <c r="Y32" s="26">
        <v>11</v>
      </c>
      <c r="Z32" s="55">
        <v>12</v>
      </c>
      <c r="AA32" s="25">
        <v>13</v>
      </c>
      <c r="AB32" s="25">
        <v>14</v>
      </c>
      <c r="AC32" s="21">
        <v>15</v>
      </c>
      <c r="AD32" s="21">
        <v>16</v>
      </c>
      <c r="AE32" s="27">
        <v>17</v>
      </c>
    </row>
    <row r="33" spans="1:31" x14ac:dyDescent="0.25">
      <c r="A33" s="35">
        <v>19</v>
      </c>
      <c r="B33" s="52">
        <v>20</v>
      </c>
      <c r="C33" s="20">
        <v>21</v>
      </c>
      <c r="D33" s="20">
        <v>22</v>
      </c>
      <c r="E33" s="20">
        <v>23</v>
      </c>
      <c r="F33" s="20">
        <v>24</v>
      </c>
      <c r="G33" s="35">
        <v>25</v>
      </c>
      <c r="H33" s="47"/>
      <c r="I33" s="27">
        <v>16</v>
      </c>
      <c r="J33" s="54">
        <v>17</v>
      </c>
      <c r="K33" s="21">
        <v>18</v>
      </c>
      <c r="L33" s="21">
        <v>19</v>
      </c>
      <c r="M33" s="21">
        <v>20</v>
      </c>
      <c r="N33" s="21">
        <v>21</v>
      </c>
      <c r="O33" s="27">
        <v>22</v>
      </c>
      <c r="P33" s="34"/>
      <c r="Q33" s="27">
        <v>21</v>
      </c>
      <c r="R33" s="54">
        <v>22</v>
      </c>
      <c r="S33" s="21">
        <v>23</v>
      </c>
      <c r="T33" s="59">
        <v>24</v>
      </c>
      <c r="U33" s="21">
        <v>25</v>
      </c>
      <c r="V33" s="21">
        <v>26</v>
      </c>
      <c r="W33" s="27">
        <v>27</v>
      </c>
      <c r="X33" s="47"/>
      <c r="Y33" s="27">
        <v>18</v>
      </c>
      <c r="Z33" s="54">
        <v>19</v>
      </c>
      <c r="AA33" s="21">
        <v>20</v>
      </c>
      <c r="AB33" s="59">
        <v>21</v>
      </c>
      <c r="AC33" s="21">
        <v>22</v>
      </c>
      <c r="AD33" s="21">
        <v>23</v>
      </c>
      <c r="AE33" s="27">
        <v>24</v>
      </c>
    </row>
    <row r="34" spans="1:31" x14ac:dyDescent="0.25">
      <c r="A34" s="35">
        <v>26</v>
      </c>
      <c r="B34" s="66">
        <v>27</v>
      </c>
      <c r="C34" s="20">
        <v>28</v>
      </c>
      <c r="D34" s="58">
        <v>29</v>
      </c>
      <c r="E34" s="20">
        <v>30</v>
      </c>
      <c r="F34" s="20">
        <v>31</v>
      </c>
      <c r="G34" s="20"/>
      <c r="H34" s="47"/>
      <c r="I34" s="27">
        <v>23</v>
      </c>
      <c r="J34" s="54">
        <v>24</v>
      </c>
      <c r="K34" s="21">
        <v>25</v>
      </c>
      <c r="L34" s="59">
        <v>26</v>
      </c>
      <c r="M34" s="21">
        <v>27</v>
      </c>
      <c r="N34" s="21">
        <v>28</v>
      </c>
      <c r="O34" s="27">
        <v>29</v>
      </c>
      <c r="P34" s="34"/>
      <c r="Q34" s="27">
        <v>28</v>
      </c>
      <c r="R34" s="54">
        <v>29</v>
      </c>
      <c r="S34" s="21">
        <v>30</v>
      </c>
      <c r="T34" s="21">
        <v>31</v>
      </c>
      <c r="U34" s="21"/>
      <c r="V34" s="21"/>
      <c r="W34" s="21"/>
      <c r="X34" s="47"/>
      <c r="Y34" s="27">
        <v>25</v>
      </c>
      <c r="Z34" s="54">
        <v>26</v>
      </c>
      <c r="AA34" s="21">
        <v>27</v>
      </c>
      <c r="AB34" s="21">
        <v>28</v>
      </c>
      <c r="AC34" s="21">
        <v>29</v>
      </c>
      <c r="AD34" s="21">
        <v>30</v>
      </c>
      <c r="AE34" s="21">
        <v>31</v>
      </c>
    </row>
    <row r="35" spans="1:31" x14ac:dyDescent="0.25">
      <c r="A35" s="20"/>
      <c r="B35" s="20"/>
      <c r="C35" s="20"/>
      <c r="D35" s="20"/>
      <c r="E35" s="20"/>
      <c r="F35" s="20"/>
      <c r="G35" s="20"/>
      <c r="H35" s="47"/>
      <c r="I35" s="21">
        <v>30</v>
      </c>
      <c r="J35" s="21"/>
      <c r="K35" s="21"/>
      <c r="L35" s="21"/>
      <c r="M35" s="21"/>
      <c r="N35" s="21"/>
      <c r="O35" s="21"/>
      <c r="P35" s="34"/>
      <c r="Q35" s="21"/>
      <c r="R35" s="21"/>
      <c r="S35" s="21"/>
      <c r="T35" s="21"/>
      <c r="U35" s="21"/>
      <c r="V35" s="21"/>
      <c r="W35" s="21"/>
      <c r="X35" s="47"/>
      <c r="Y35" s="21"/>
      <c r="Z35" s="21"/>
      <c r="AA35" s="21"/>
      <c r="AB35" s="21"/>
      <c r="AC35" s="21"/>
      <c r="AD35" s="21"/>
      <c r="AE35" s="21"/>
    </row>
    <row r="36" spans="1:31" x14ac:dyDescent="0.25">
      <c r="A36" s="39"/>
      <c r="B36" s="39"/>
      <c r="C36" s="39"/>
      <c r="D36" s="39"/>
      <c r="E36" s="39"/>
      <c r="F36" s="39"/>
      <c r="G36" s="40"/>
      <c r="H36" s="34"/>
      <c r="I36" s="41"/>
      <c r="J36" s="41"/>
      <c r="K36" s="41"/>
      <c r="L36" s="41"/>
      <c r="M36" s="41"/>
      <c r="N36" s="41"/>
      <c r="O36" s="41"/>
      <c r="P36" s="34"/>
      <c r="Q36" s="41"/>
      <c r="R36" s="41"/>
      <c r="S36" s="41"/>
      <c r="T36" s="41"/>
      <c r="U36" s="34"/>
      <c r="V36" s="34"/>
      <c r="W36" s="34"/>
      <c r="X36" s="48"/>
      <c r="Y36" s="41"/>
      <c r="Z36" s="41"/>
      <c r="AA36" s="41"/>
      <c r="AB36" s="41"/>
      <c r="AC36" s="41"/>
      <c r="AD36" s="41"/>
      <c r="AE36" s="41"/>
    </row>
    <row r="37" spans="1:31" ht="15.75" x14ac:dyDescent="0.25">
      <c r="A37" s="43" t="s">
        <v>9</v>
      </c>
      <c r="B37" s="34"/>
      <c r="C37" s="34"/>
      <c r="D37" s="34"/>
      <c r="E37" s="34"/>
      <c r="F37" s="34"/>
      <c r="G37" s="34"/>
      <c r="H37" s="34"/>
      <c r="I37" s="42" t="s">
        <v>10</v>
      </c>
      <c r="J37" s="34"/>
      <c r="K37" s="34"/>
      <c r="L37" s="34"/>
      <c r="M37" s="34"/>
      <c r="N37" s="34"/>
      <c r="O37" s="34"/>
      <c r="P37" s="34"/>
      <c r="Q37" s="42" t="s">
        <v>12</v>
      </c>
      <c r="R37" s="34"/>
      <c r="S37" s="34"/>
      <c r="T37" s="34"/>
      <c r="U37" s="34"/>
      <c r="V37" s="34"/>
      <c r="W37" s="34"/>
      <c r="X37" s="34"/>
      <c r="Y37" s="43" t="s">
        <v>11</v>
      </c>
      <c r="Z37" s="34"/>
      <c r="AA37" s="34"/>
      <c r="AB37" s="34"/>
      <c r="AC37" s="34"/>
      <c r="AD37" s="34"/>
      <c r="AE37" s="34"/>
    </row>
    <row r="38" spans="1:31" x14ac:dyDescent="0.25">
      <c r="A38" s="44" t="s">
        <v>22</v>
      </c>
      <c r="B38" s="44" t="s">
        <v>23</v>
      </c>
      <c r="C38" s="44" t="s">
        <v>24</v>
      </c>
      <c r="D38" s="44" t="s">
        <v>25</v>
      </c>
      <c r="E38" s="44" t="s">
        <v>24</v>
      </c>
      <c r="F38" s="44" t="s">
        <v>26</v>
      </c>
      <c r="G38" s="44" t="s">
        <v>22</v>
      </c>
      <c r="H38" s="45"/>
      <c r="I38" s="44" t="s">
        <v>22</v>
      </c>
      <c r="J38" s="44" t="s">
        <v>23</v>
      </c>
      <c r="K38" s="44" t="s">
        <v>24</v>
      </c>
      <c r="L38" s="44" t="s">
        <v>25</v>
      </c>
      <c r="M38" s="44" t="s">
        <v>24</v>
      </c>
      <c r="N38" s="44" t="s">
        <v>26</v>
      </c>
      <c r="O38" s="44" t="s">
        <v>22</v>
      </c>
      <c r="P38" s="45"/>
      <c r="Q38" s="44" t="s">
        <v>22</v>
      </c>
      <c r="R38" s="44" t="s">
        <v>23</v>
      </c>
      <c r="S38" s="44" t="s">
        <v>24</v>
      </c>
      <c r="T38" s="44" t="s">
        <v>25</v>
      </c>
      <c r="U38" s="44" t="s">
        <v>24</v>
      </c>
      <c r="V38" s="44" t="s">
        <v>26</v>
      </c>
      <c r="W38" s="44" t="s">
        <v>22</v>
      </c>
      <c r="X38" s="45"/>
      <c r="Y38" s="44" t="s">
        <v>22</v>
      </c>
      <c r="Z38" s="44" t="s">
        <v>23</v>
      </c>
      <c r="AA38" s="44" t="s">
        <v>24</v>
      </c>
      <c r="AB38" s="44" t="s">
        <v>25</v>
      </c>
      <c r="AC38" s="44" t="s">
        <v>24</v>
      </c>
      <c r="AD38" s="44" t="s">
        <v>26</v>
      </c>
      <c r="AE38" s="44" t="s">
        <v>22</v>
      </c>
    </row>
    <row r="39" spans="1:31" x14ac:dyDescent="0.25">
      <c r="A39" s="23">
        <v>1</v>
      </c>
      <c r="B39" s="50">
        <v>2</v>
      </c>
      <c r="C39" s="23">
        <v>3</v>
      </c>
      <c r="D39" s="60">
        <v>4</v>
      </c>
      <c r="E39" s="23">
        <v>5</v>
      </c>
      <c r="F39" s="23">
        <v>6</v>
      </c>
      <c r="G39" s="26">
        <v>7</v>
      </c>
      <c r="H39" s="46"/>
      <c r="I39" s="23"/>
      <c r="J39" s="23"/>
      <c r="K39" s="23">
        <v>1</v>
      </c>
      <c r="L39" s="60">
        <v>2</v>
      </c>
      <c r="M39" s="23">
        <v>3</v>
      </c>
      <c r="N39" s="23">
        <v>4</v>
      </c>
      <c r="O39" s="26">
        <v>5</v>
      </c>
      <c r="P39" s="46"/>
      <c r="Q39" s="23"/>
      <c r="R39" s="23"/>
      <c r="S39" s="23"/>
      <c r="T39" s="23"/>
      <c r="U39" s="23"/>
      <c r="V39" s="23">
        <v>1</v>
      </c>
      <c r="W39" s="26">
        <v>2</v>
      </c>
      <c r="X39" s="46"/>
      <c r="Y39" s="23">
        <v>1</v>
      </c>
      <c r="Z39" s="50">
        <v>2</v>
      </c>
      <c r="AA39" s="23">
        <v>3</v>
      </c>
      <c r="AB39" s="23">
        <v>4</v>
      </c>
      <c r="AC39" s="23">
        <v>5</v>
      </c>
      <c r="AD39" s="23">
        <v>6</v>
      </c>
      <c r="AE39" s="26">
        <v>7</v>
      </c>
    </row>
    <row r="40" spans="1:31" x14ac:dyDescent="0.25">
      <c r="A40" s="27">
        <v>8</v>
      </c>
      <c r="B40" s="56">
        <v>9</v>
      </c>
      <c r="C40" s="21">
        <v>10</v>
      </c>
      <c r="D40" s="21">
        <v>11</v>
      </c>
      <c r="E40" s="21">
        <v>12</v>
      </c>
      <c r="F40" s="21">
        <v>13</v>
      </c>
      <c r="G40" s="27">
        <v>14</v>
      </c>
      <c r="H40" s="49"/>
      <c r="I40" s="27">
        <v>6</v>
      </c>
      <c r="J40" s="56">
        <v>7</v>
      </c>
      <c r="K40" s="21">
        <v>8</v>
      </c>
      <c r="L40" s="21">
        <v>9</v>
      </c>
      <c r="M40" s="21">
        <v>10</v>
      </c>
      <c r="N40" s="21">
        <v>11</v>
      </c>
      <c r="O40" s="27">
        <v>12</v>
      </c>
      <c r="P40" s="46"/>
      <c r="Q40" s="27">
        <v>3</v>
      </c>
      <c r="R40" s="54">
        <v>4</v>
      </c>
      <c r="S40" s="21">
        <v>5</v>
      </c>
      <c r="T40" s="21">
        <v>6</v>
      </c>
      <c r="U40" s="21">
        <v>7</v>
      </c>
      <c r="V40" s="21">
        <v>8</v>
      </c>
      <c r="W40" s="27">
        <v>9</v>
      </c>
      <c r="X40" s="47"/>
      <c r="Y40" s="27">
        <v>8</v>
      </c>
      <c r="Z40" s="54">
        <v>9</v>
      </c>
      <c r="AA40" s="21">
        <v>10</v>
      </c>
      <c r="AB40" s="59">
        <v>11</v>
      </c>
      <c r="AC40" s="21">
        <v>12</v>
      </c>
      <c r="AD40" s="21">
        <v>13</v>
      </c>
      <c r="AE40" s="27">
        <v>14</v>
      </c>
    </row>
    <row r="41" spans="1:31" x14ac:dyDescent="0.25">
      <c r="A41" s="27">
        <v>15</v>
      </c>
      <c r="B41" s="54">
        <v>16</v>
      </c>
      <c r="C41" s="21">
        <v>17</v>
      </c>
      <c r="D41" s="59">
        <v>18</v>
      </c>
      <c r="E41" s="21">
        <v>19</v>
      </c>
      <c r="F41" s="21">
        <v>20</v>
      </c>
      <c r="G41" s="27">
        <v>21</v>
      </c>
      <c r="H41" s="49"/>
      <c r="I41" s="26">
        <v>13</v>
      </c>
      <c r="J41" s="55">
        <v>14</v>
      </c>
      <c r="K41" s="21">
        <v>15</v>
      </c>
      <c r="L41" s="59">
        <v>16</v>
      </c>
      <c r="M41" s="21">
        <v>17</v>
      </c>
      <c r="N41" s="21">
        <v>18</v>
      </c>
      <c r="O41" s="27">
        <v>19</v>
      </c>
      <c r="P41" s="46"/>
      <c r="Q41" s="26">
        <v>10</v>
      </c>
      <c r="R41" s="55">
        <v>11</v>
      </c>
      <c r="S41" s="25">
        <v>12</v>
      </c>
      <c r="T41" s="61">
        <v>13</v>
      </c>
      <c r="U41" s="25">
        <v>14</v>
      </c>
      <c r="V41" s="21">
        <v>15</v>
      </c>
      <c r="W41" s="27">
        <v>16</v>
      </c>
      <c r="X41" s="47"/>
      <c r="Y41" s="27">
        <v>15</v>
      </c>
      <c r="Z41" s="54">
        <v>16</v>
      </c>
      <c r="AA41" s="21">
        <v>17</v>
      </c>
      <c r="AB41" s="21">
        <v>18</v>
      </c>
      <c r="AC41" s="21">
        <v>19</v>
      </c>
      <c r="AD41" s="21">
        <v>20</v>
      </c>
      <c r="AE41" s="27">
        <v>21</v>
      </c>
    </row>
    <row r="42" spans="1:31" x14ac:dyDescent="0.25">
      <c r="A42" s="27">
        <v>22</v>
      </c>
      <c r="B42" s="54">
        <v>23</v>
      </c>
      <c r="C42" s="21">
        <v>24</v>
      </c>
      <c r="D42" s="21">
        <v>25</v>
      </c>
      <c r="E42" s="21">
        <v>26</v>
      </c>
      <c r="F42" s="21">
        <v>27</v>
      </c>
      <c r="G42" s="27">
        <v>28</v>
      </c>
      <c r="H42" s="49"/>
      <c r="I42" s="27">
        <v>20</v>
      </c>
      <c r="J42" s="54">
        <v>21</v>
      </c>
      <c r="K42" s="21">
        <v>22</v>
      </c>
      <c r="L42" s="21">
        <v>23</v>
      </c>
      <c r="M42" s="21">
        <v>24</v>
      </c>
      <c r="N42" s="21">
        <v>25</v>
      </c>
      <c r="O42" s="27">
        <v>26</v>
      </c>
      <c r="P42" s="46"/>
      <c r="Q42" s="27">
        <v>17</v>
      </c>
      <c r="R42" s="54">
        <v>18</v>
      </c>
      <c r="S42" s="21">
        <v>19</v>
      </c>
      <c r="T42" s="21">
        <v>20</v>
      </c>
      <c r="U42" s="27">
        <v>21</v>
      </c>
      <c r="V42" s="21">
        <v>22</v>
      </c>
      <c r="W42" s="27">
        <v>23</v>
      </c>
      <c r="X42" s="47"/>
      <c r="Y42" s="27">
        <v>22</v>
      </c>
      <c r="Z42" s="54">
        <v>23</v>
      </c>
      <c r="AA42" s="21">
        <v>24</v>
      </c>
      <c r="AB42" s="21">
        <v>25</v>
      </c>
      <c r="AC42" s="59">
        <v>26</v>
      </c>
      <c r="AD42" s="21">
        <v>27</v>
      </c>
      <c r="AE42" s="27">
        <v>28</v>
      </c>
    </row>
    <row r="43" spans="1:31" x14ac:dyDescent="0.25">
      <c r="A43" s="27">
        <v>29</v>
      </c>
      <c r="B43" s="54">
        <v>30</v>
      </c>
      <c r="C43" s="21"/>
      <c r="D43" s="21"/>
      <c r="E43" s="21"/>
      <c r="F43" s="21"/>
      <c r="G43" s="27"/>
      <c r="H43" s="49"/>
      <c r="I43" s="27">
        <v>27</v>
      </c>
      <c r="J43" s="54">
        <v>28</v>
      </c>
      <c r="K43" s="21">
        <v>29</v>
      </c>
      <c r="L43" s="62">
        <v>30</v>
      </c>
      <c r="M43" s="21">
        <v>31</v>
      </c>
      <c r="N43" s="21"/>
      <c r="O43" s="21"/>
      <c r="P43" s="46"/>
      <c r="Q43" s="27">
        <v>24</v>
      </c>
      <c r="R43" s="54">
        <v>25</v>
      </c>
      <c r="S43" s="21">
        <v>26</v>
      </c>
      <c r="T43" s="59">
        <v>27</v>
      </c>
      <c r="U43" s="21">
        <v>28</v>
      </c>
      <c r="V43" s="21">
        <v>29</v>
      </c>
      <c r="W43" s="21">
        <v>30</v>
      </c>
      <c r="X43" s="47"/>
      <c r="Y43" s="27">
        <v>29</v>
      </c>
      <c r="Z43" s="54">
        <v>30</v>
      </c>
      <c r="AA43" s="27">
        <v>31</v>
      </c>
      <c r="AB43" s="21"/>
      <c r="AC43" s="21"/>
      <c r="AD43" s="21"/>
      <c r="AE43" s="27"/>
    </row>
    <row r="44" spans="1:31" x14ac:dyDescent="0.25">
      <c r="A44" s="27"/>
      <c r="B44" s="21"/>
      <c r="C44" s="21"/>
      <c r="D44" s="21"/>
      <c r="E44" s="21"/>
      <c r="F44" s="21"/>
      <c r="G44" s="21"/>
      <c r="H44" s="49"/>
      <c r="I44" s="21"/>
      <c r="J44" s="21"/>
      <c r="K44" s="21"/>
      <c r="L44" s="21"/>
      <c r="M44" s="21"/>
      <c r="N44" s="21"/>
      <c r="O44" s="21"/>
      <c r="P44" s="46"/>
      <c r="Q44" s="21"/>
      <c r="R44" s="21"/>
      <c r="S44" s="21"/>
      <c r="T44" s="21"/>
      <c r="U44" s="21"/>
      <c r="V44" s="21"/>
      <c r="W44" s="21"/>
      <c r="X44" s="47"/>
      <c r="Y44" s="27"/>
      <c r="Z44" s="21"/>
      <c r="AA44" s="21"/>
      <c r="AB44" s="21"/>
      <c r="AC44" s="21"/>
      <c r="AD44" s="21"/>
      <c r="AE44" s="21"/>
    </row>
    <row r="45" spans="1:31" x14ac:dyDescent="0.25">
      <c r="A45" s="29" t="s">
        <v>31</v>
      </c>
      <c r="B45" s="29"/>
      <c r="C45" s="30"/>
      <c r="D45" s="30"/>
      <c r="E45" s="30"/>
      <c r="F45" s="30"/>
      <c r="G45" s="31"/>
      <c r="H45" s="31"/>
      <c r="M45" s="71"/>
      <c r="N45" s="72"/>
      <c r="O45" s="72"/>
      <c r="P45" s="72"/>
      <c r="Q45" s="72"/>
      <c r="R45" s="72"/>
      <c r="S45" s="72"/>
      <c r="T45" s="72"/>
      <c r="U45" s="72"/>
      <c r="V45" s="22"/>
      <c r="W45" s="22"/>
      <c r="X45" s="73"/>
      <c r="Y45" s="73"/>
      <c r="Z45" s="73"/>
      <c r="AA45" s="73"/>
      <c r="AB45" s="73"/>
      <c r="AC45" s="73"/>
      <c r="AD45" s="73"/>
    </row>
    <row r="46" spans="1:31" x14ac:dyDescent="0.25">
      <c r="A46" s="32" t="s">
        <v>32</v>
      </c>
      <c r="B46" s="32"/>
      <c r="C46" s="32"/>
      <c r="D46" s="32"/>
      <c r="E46" s="32"/>
      <c r="F46" s="32"/>
      <c r="G46" s="32"/>
      <c r="H46" s="32"/>
      <c r="I46" s="64"/>
      <c r="J46" s="64"/>
    </row>
    <row r="47" spans="1:31" x14ac:dyDescent="0.25">
      <c r="I47" s="28" t="s">
        <v>29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mergeCells count="2">
    <mergeCell ref="M45:U45"/>
    <mergeCell ref="X45:AD45"/>
  </mergeCells>
  <pageMargins left="0.7" right="0.7" top="0.75" bottom="0.75" header="0.3" footer="0.3"/>
  <pageSetup scale="97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7"/>
  <sheetViews>
    <sheetView workbookViewId="0">
      <selection activeCell="H11" sqref="H11"/>
    </sheetView>
  </sheetViews>
  <sheetFormatPr defaultRowHeight="15" x14ac:dyDescent="0.25"/>
  <cols>
    <col min="1" max="1" width="3.140625" style="4" customWidth="1"/>
    <col min="2" max="2" width="3.28515625" style="4" customWidth="1"/>
    <col min="3" max="3" width="3" style="4" customWidth="1"/>
    <col min="4" max="4" width="3.28515625" style="4" customWidth="1"/>
    <col min="5" max="5" width="3" style="4" customWidth="1"/>
    <col min="6" max="6" width="3.28515625" style="4" customWidth="1"/>
    <col min="7" max="7" width="3.42578125" style="4" customWidth="1"/>
    <col min="8" max="8" width="4.140625" style="4" customWidth="1"/>
    <col min="9" max="9" width="2.85546875" style="4" customWidth="1"/>
    <col min="10" max="10" width="3" style="4" customWidth="1"/>
    <col min="11" max="14" width="2.85546875" style="4" customWidth="1"/>
    <col min="15" max="15" width="3.28515625" style="4" customWidth="1"/>
    <col min="16" max="16" width="4.140625" style="4" customWidth="1"/>
    <col min="17" max="17" width="2.85546875" style="4" customWidth="1"/>
    <col min="18" max="18" width="3.140625" style="4" customWidth="1"/>
    <col min="19" max="19" width="3" style="4" customWidth="1"/>
    <col min="20" max="20" width="2.85546875" style="4" customWidth="1"/>
    <col min="21" max="21" width="2.7109375" style="4" customWidth="1"/>
    <col min="22" max="22" width="3" style="4" customWidth="1"/>
    <col min="23" max="23" width="2.85546875" style="4" customWidth="1"/>
    <col min="24" max="24" width="4.140625" style="4" customWidth="1"/>
    <col min="25" max="25" width="3.140625" style="4" customWidth="1"/>
    <col min="26" max="27" width="3" style="4" customWidth="1"/>
    <col min="28" max="28" width="2.85546875" style="4" customWidth="1"/>
    <col min="29" max="29" width="3" style="4" customWidth="1"/>
    <col min="30" max="30" width="3.140625" style="4" customWidth="1"/>
    <col min="31" max="31" width="2.85546875" style="4" customWidth="1"/>
    <col min="32" max="39" width="9.140625" style="4" customWidth="1"/>
    <col min="40" max="40" width="27.42578125" style="4" customWidth="1"/>
    <col min="41" max="16384" width="9.140625" style="4"/>
  </cols>
  <sheetData>
    <row r="2" spans="2:20" ht="26.25" x14ac:dyDescent="0.4">
      <c r="B2" s="5" t="s">
        <v>30</v>
      </c>
      <c r="C2" s="5"/>
      <c r="D2" s="5"/>
    </row>
    <row r="3" spans="2:20" ht="26.25" x14ac:dyDescent="0.4">
      <c r="B3" s="5" t="s">
        <v>33</v>
      </c>
      <c r="C3" s="5"/>
      <c r="D3" s="5"/>
      <c r="T3" s="8"/>
    </row>
    <row r="8" spans="2:20" ht="18.75" x14ac:dyDescent="0.3">
      <c r="B8" s="12" t="s">
        <v>0</v>
      </c>
      <c r="C8" s="13"/>
      <c r="D8" s="14"/>
      <c r="E8" s="14"/>
      <c r="F8" s="14"/>
      <c r="G8" s="14"/>
      <c r="H8" s="14"/>
    </row>
    <row r="9" spans="2:20" x14ac:dyDescent="0.25">
      <c r="B9" s="11" t="s">
        <v>15</v>
      </c>
      <c r="C9" s="3"/>
    </row>
    <row r="10" spans="2:20" x14ac:dyDescent="0.25">
      <c r="B10" s="11" t="s">
        <v>16</v>
      </c>
      <c r="C10" s="3"/>
    </row>
    <row r="11" spans="2:20" x14ac:dyDescent="0.25">
      <c r="B11" s="11" t="s">
        <v>13</v>
      </c>
      <c r="C11" s="3"/>
    </row>
    <row r="12" spans="2:20" x14ac:dyDescent="0.25">
      <c r="B12" s="11" t="s">
        <v>17</v>
      </c>
      <c r="C12" s="3"/>
    </row>
    <row r="13" spans="2:20" x14ac:dyDescent="0.25">
      <c r="B13" s="11" t="s">
        <v>18</v>
      </c>
      <c r="C13" s="3"/>
    </row>
    <row r="14" spans="2:20" x14ac:dyDescent="0.25">
      <c r="B14" s="11" t="s">
        <v>14</v>
      </c>
      <c r="C14" s="3"/>
    </row>
    <row r="15" spans="2:20" x14ac:dyDescent="0.25">
      <c r="B15" s="11" t="s">
        <v>19</v>
      </c>
      <c r="C15" s="3"/>
      <c r="D15" s="6"/>
      <c r="E15" s="6"/>
      <c r="F15" s="10"/>
      <c r="G15" s="6"/>
      <c r="H15" s="6"/>
    </row>
    <row r="16" spans="2:20" x14ac:dyDescent="0.25">
      <c r="B16" s="11" t="s">
        <v>20</v>
      </c>
      <c r="C16" s="3"/>
      <c r="D16" s="6"/>
      <c r="E16" s="6"/>
      <c r="F16" s="10"/>
      <c r="G16" s="6"/>
      <c r="H16" s="6"/>
    </row>
    <row r="17" spans="1:32" ht="15.75" x14ac:dyDescent="0.25">
      <c r="B17" s="9"/>
      <c r="C17" s="6"/>
      <c r="D17" s="6"/>
      <c r="E17" s="6"/>
      <c r="F17" s="10"/>
      <c r="G17" s="6"/>
      <c r="H17" s="6"/>
      <c r="Q17" s="28" t="s">
        <v>28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63"/>
    </row>
    <row r="18" spans="1:32" x14ac:dyDescent="0.25">
      <c r="C18" s="7"/>
      <c r="D18" s="7"/>
      <c r="E18" s="7"/>
      <c r="F18" s="7"/>
      <c r="G18" s="7"/>
      <c r="H18" s="7"/>
      <c r="Q18" s="33" t="s">
        <v>21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2" ht="15.75" x14ac:dyDescent="0.25">
      <c r="A19" s="15" t="s">
        <v>1</v>
      </c>
      <c r="B19" s="16"/>
      <c r="C19" s="16"/>
      <c r="D19" s="16"/>
      <c r="E19" s="16"/>
      <c r="F19" s="16"/>
      <c r="G19" s="16"/>
      <c r="H19" s="16"/>
      <c r="I19" s="15" t="s">
        <v>2</v>
      </c>
      <c r="J19" s="16"/>
      <c r="K19" s="16"/>
      <c r="L19" s="16"/>
      <c r="M19" s="16"/>
      <c r="N19" s="16"/>
      <c r="O19" s="16"/>
      <c r="P19" s="16"/>
      <c r="Q19" s="15" t="s">
        <v>3</v>
      </c>
      <c r="R19" s="16"/>
      <c r="S19" s="16"/>
      <c r="T19" s="16"/>
      <c r="U19" s="16"/>
      <c r="V19" s="16"/>
      <c r="W19" s="16"/>
      <c r="X19" s="16"/>
      <c r="Y19" s="15" t="s">
        <v>4</v>
      </c>
      <c r="Z19" s="16"/>
      <c r="AA19" s="16"/>
      <c r="AB19" s="16"/>
      <c r="AC19" s="16"/>
      <c r="AD19" s="16"/>
      <c r="AE19" s="16"/>
    </row>
    <row r="20" spans="1:32" x14ac:dyDescent="0.25">
      <c r="A20" s="17" t="s">
        <v>22</v>
      </c>
      <c r="B20" s="17" t="s">
        <v>23</v>
      </c>
      <c r="C20" s="17" t="s">
        <v>24</v>
      </c>
      <c r="D20" s="17" t="s">
        <v>25</v>
      </c>
      <c r="E20" s="17" t="s">
        <v>24</v>
      </c>
      <c r="F20" s="17" t="s">
        <v>26</v>
      </c>
      <c r="G20" s="17" t="s">
        <v>22</v>
      </c>
      <c r="H20" s="18"/>
      <c r="I20" s="17" t="s">
        <v>22</v>
      </c>
      <c r="J20" s="17" t="s">
        <v>23</v>
      </c>
      <c r="K20" s="17" t="s">
        <v>24</v>
      </c>
      <c r="L20" s="17" t="s">
        <v>25</v>
      </c>
      <c r="M20" s="17" t="s">
        <v>24</v>
      </c>
      <c r="N20" s="17" t="s">
        <v>26</v>
      </c>
      <c r="O20" s="17" t="s">
        <v>22</v>
      </c>
      <c r="P20" s="18"/>
      <c r="Q20" s="17" t="s">
        <v>22</v>
      </c>
      <c r="R20" s="17" t="s">
        <v>23</v>
      </c>
      <c r="S20" s="17" t="s">
        <v>24</v>
      </c>
      <c r="T20" s="17" t="s">
        <v>25</v>
      </c>
      <c r="U20" s="17" t="s">
        <v>24</v>
      </c>
      <c r="V20" s="17" t="s">
        <v>26</v>
      </c>
      <c r="W20" s="17" t="s">
        <v>22</v>
      </c>
      <c r="X20" s="18"/>
      <c r="Y20" s="17" t="s">
        <v>22</v>
      </c>
      <c r="Z20" s="17" t="s">
        <v>23</v>
      </c>
      <c r="AA20" s="17" t="s">
        <v>24</v>
      </c>
      <c r="AB20" s="17" t="s">
        <v>25</v>
      </c>
      <c r="AC20" s="17" t="s">
        <v>24</v>
      </c>
      <c r="AD20" s="17" t="s">
        <v>26</v>
      </c>
      <c r="AE20" s="17" t="s">
        <v>22</v>
      </c>
    </row>
    <row r="21" spans="1:32" x14ac:dyDescent="0.25">
      <c r="A21" s="23"/>
      <c r="B21" s="26"/>
      <c r="C21" s="23"/>
      <c r="D21" s="26">
        <v>1</v>
      </c>
      <c r="E21" s="23">
        <v>2</v>
      </c>
      <c r="F21" s="23">
        <v>3</v>
      </c>
      <c r="G21" s="26">
        <v>4</v>
      </c>
      <c r="H21" s="34"/>
      <c r="I21" s="20"/>
      <c r="J21" s="20"/>
      <c r="K21" s="20"/>
      <c r="L21" s="20"/>
      <c r="M21" s="20"/>
      <c r="N21" s="20"/>
      <c r="O21" s="35">
        <v>1</v>
      </c>
      <c r="P21" s="34"/>
      <c r="Q21" s="26">
        <v>1</v>
      </c>
      <c r="R21" s="50">
        <v>2</v>
      </c>
      <c r="S21" s="23">
        <v>3</v>
      </c>
      <c r="T21" s="60">
        <v>4</v>
      </c>
      <c r="U21" s="23">
        <v>5</v>
      </c>
      <c r="V21" s="23">
        <v>6</v>
      </c>
      <c r="W21" s="26">
        <v>7</v>
      </c>
      <c r="X21" s="34"/>
      <c r="Y21" s="26"/>
      <c r="Z21" s="69"/>
      <c r="AA21" s="23"/>
      <c r="AB21" s="60">
        <v>1</v>
      </c>
      <c r="AC21" s="23">
        <v>2</v>
      </c>
      <c r="AD21" s="23">
        <v>3</v>
      </c>
      <c r="AE21" s="26">
        <v>4</v>
      </c>
    </row>
    <row r="22" spans="1:32" x14ac:dyDescent="0.25">
      <c r="A22" s="36">
        <v>5</v>
      </c>
      <c r="B22" s="51">
        <v>6</v>
      </c>
      <c r="C22" s="19">
        <v>7</v>
      </c>
      <c r="D22" s="57">
        <v>8</v>
      </c>
      <c r="E22" s="19">
        <v>9</v>
      </c>
      <c r="F22" s="19">
        <v>10</v>
      </c>
      <c r="G22" s="36">
        <v>11</v>
      </c>
      <c r="H22" s="34"/>
      <c r="I22" s="35">
        <v>2</v>
      </c>
      <c r="J22" s="52">
        <v>3</v>
      </c>
      <c r="K22" s="20">
        <v>4</v>
      </c>
      <c r="L22" s="58">
        <v>5</v>
      </c>
      <c r="M22" s="20">
        <v>6</v>
      </c>
      <c r="N22" s="20">
        <v>7</v>
      </c>
      <c r="O22" s="35">
        <v>8</v>
      </c>
      <c r="P22" s="34"/>
      <c r="Q22" s="27">
        <v>8</v>
      </c>
      <c r="R22" s="54">
        <v>9</v>
      </c>
      <c r="S22" s="21">
        <v>10</v>
      </c>
      <c r="T22" s="68">
        <v>11</v>
      </c>
      <c r="U22" s="21">
        <v>12</v>
      </c>
      <c r="V22" s="21">
        <v>13</v>
      </c>
      <c r="W22" s="27">
        <v>14</v>
      </c>
      <c r="X22" s="34"/>
      <c r="Y22" s="35">
        <v>5</v>
      </c>
      <c r="Z22" s="52">
        <v>6</v>
      </c>
      <c r="AA22" s="20">
        <v>7</v>
      </c>
      <c r="AB22" s="20">
        <v>8</v>
      </c>
      <c r="AC22" s="20">
        <v>9</v>
      </c>
      <c r="AD22" s="35">
        <v>10</v>
      </c>
      <c r="AE22" s="35">
        <v>11</v>
      </c>
    </row>
    <row r="23" spans="1:32" x14ac:dyDescent="0.25">
      <c r="A23" s="26">
        <v>12</v>
      </c>
      <c r="B23" s="55">
        <v>13</v>
      </c>
      <c r="C23" s="19">
        <v>14</v>
      </c>
      <c r="D23" s="19">
        <v>15</v>
      </c>
      <c r="E23" s="19">
        <v>16</v>
      </c>
      <c r="F23" s="19">
        <v>17</v>
      </c>
      <c r="G23" s="36">
        <v>18</v>
      </c>
      <c r="H23" s="34"/>
      <c r="I23" s="24">
        <v>9</v>
      </c>
      <c r="J23" s="53">
        <v>10</v>
      </c>
      <c r="K23" s="37">
        <v>11</v>
      </c>
      <c r="L23" s="37">
        <v>12</v>
      </c>
      <c r="M23" s="37">
        <v>13</v>
      </c>
      <c r="N23" s="20">
        <v>14</v>
      </c>
      <c r="O23" s="35">
        <v>15</v>
      </c>
      <c r="P23" s="34"/>
      <c r="Q23" s="26">
        <v>15</v>
      </c>
      <c r="R23" s="55">
        <v>16</v>
      </c>
      <c r="S23" s="25">
        <v>17</v>
      </c>
      <c r="T23" s="61">
        <v>18</v>
      </c>
      <c r="U23" s="25">
        <v>19</v>
      </c>
      <c r="V23" s="21">
        <v>20</v>
      </c>
      <c r="W23" s="27">
        <v>21</v>
      </c>
      <c r="X23" s="34"/>
      <c r="Y23" s="24">
        <v>12</v>
      </c>
      <c r="Z23" s="52">
        <v>13</v>
      </c>
      <c r="AA23" s="20">
        <v>14</v>
      </c>
      <c r="AB23" s="58">
        <v>15</v>
      </c>
      <c r="AC23" s="20">
        <v>16</v>
      </c>
      <c r="AD23" s="20">
        <v>17</v>
      </c>
      <c r="AE23" s="35">
        <v>18</v>
      </c>
    </row>
    <row r="24" spans="1:32" x14ac:dyDescent="0.25">
      <c r="A24" s="36">
        <v>19</v>
      </c>
      <c r="B24" s="67">
        <v>20</v>
      </c>
      <c r="C24" s="19">
        <v>21</v>
      </c>
      <c r="D24" s="57">
        <v>22</v>
      </c>
      <c r="E24" s="19">
        <v>22</v>
      </c>
      <c r="F24" s="19">
        <v>24</v>
      </c>
      <c r="G24" s="36">
        <v>25</v>
      </c>
      <c r="H24" s="34"/>
      <c r="I24" s="35">
        <v>16</v>
      </c>
      <c r="J24" s="52">
        <v>17</v>
      </c>
      <c r="K24" s="20">
        <v>18</v>
      </c>
      <c r="L24" s="58">
        <v>19</v>
      </c>
      <c r="M24" s="20">
        <v>20</v>
      </c>
      <c r="N24" s="20">
        <v>21</v>
      </c>
      <c r="O24" s="35">
        <v>22</v>
      </c>
      <c r="P24" s="34"/>
      <c r="Q24" s="27">
        <v>22</v>
      </c>
      <c r="R24" s="54">
        <v>23</v>
      </c>
      <c r="S24" s="21">
        <v>24</v>
      </c>
      <c r="T24" s="68">
        <v>25</v>
      </c>
      <c r="U24" s="21">
        <v>26</v>
      </c>
      <c r="V24" s="21">
        <v>27</v>
      </c>
      <c r="W24" s="27">
        <v>28</v>
      </c>
      <c r="X24" s="34"/>
      <c r="Y24" s="35">
        <v>19</v>
      </c>
      <c r="Z24" s="52">
        <v>20</v>
      </c>
      <c r="AA24" s="20">
        <v>21</v>
      </c>
      <c r="AB24" s="20">
        <v>22</v>
      </c>
      <c r="AC24" s="20">
        <v>23</v>
      </c>
      <c r="AD24" s="20">
        <v>24</v>
      </c>
      <c r="AE24" s="35">
        <v>25</v>
      </c>
    </row>
    <row r="25" spans="1:32" x14ac:dyDescent="0.25">
      <c r="A25" s="36">
        <v>26</v>
      </c>
      <c r="B25" s="51">
        <v>27</v>
      </c>
      <c r="C25" s="19">
        <v>28</v>
      </c>
      <c r="D25" s="19">
        <v>29</v>
      </c>
      <c r="E25" s="19">
        <v>30</v>
      </c>
      <c r="F25" s="19">
        <v>31</v>
      </c>
      <c r="G25" s="19"/>
      <c r="H25" s="34"/>
      <c r="I25" s="35">
        <v>23</v>
      </c>
      <c r="J25" s="52">
        <v>24</v>
      </c>
      <c r="K25" s="20">
        <v>25</v>
      </c>
      <c r="L25" s="20">
        <v>26</v>
      </c>
      <c r="M25" s="20">
        <v>27</v>
      </c>
      <c r="N25" s="20">
        <v>28</v>
      </c>
      <c r="O25" s="35">
        <v>29</v>
      </c>
      <c r="P25" s="34"/>
      <c r="Q25" s="27">
        <v>29</v>
      </c>
      <c r="R25" s="54">
        <v>30</v>
      </c>
      <c r="S25" s="21">
        <v>31</v>
      </c>
      <c r="T25" s="21"/>
      <c r="U25" s="21"/>
      <c r="V25" s="27"/>
      <c r="W25" s="27"/>
      <c r="X25" s="34"/>
      <c r="Y25" s="35">
        <v>26</v>
      </c>
      <c r="Z25" s="52">
        <v>27</v>
      </c>
      <c r="AA25" s="20">
        <v>28</v>
      </c>
      <c r="AB25" s="58">
        <v>29</v>
      </c>
      <c r="AC25" s="20">
        <v>30</v>
      </c>
      <c r="AD25" s="20"/>
      <c r="AE25" s="20"/>
    </row>
    <row r="26" spans="1:32" x14ac:dyDescent="0.25">
      <c r="A26" s="19"/>
      <c r="B26" s="19"/>
      <c r="C26" s="19"/>
      <c r="D26" s="19"/>
      <c r="E26" s="19"/>
      <c r="F26" s="19"/>
      <c r="G26" s="19"/>
      <c r="H26" s="34"/>
      <c r="I26" s="20"/>
      <c r="J26" s="20"/>
      <c r="K26" s="20"/>
      <c r="L26" s="20"/>
      <c r="M26" s="20"/>
      <c r="N26" s="20"/>
      <c r="O26" s="20"/>
      <c r="P26" s="34"/>
      <c r="Q26" s="21"/>
      <c r="R26" s="21"/>
      <c r="S26" s="21"/>
      <c r="T26" s="21"/>
      <c r="U26" s="21"/>
      <c r="V26" s="21"/>
      <c r="W26" s="21"/>
      <c r="X26" s="34"/>
      <c r="Y26" s="20"/>
      <c r="Z26" s="20"/>
      <c r="AA26" s="20"/>
      <c r="AB26" s="20"/>
      <c r="AC26" s="20"/>
      <c r="AD26" s="20"/>
      <c r="AE26" s="20"/>
    </row>
    <row r="27" spans="1:32" x14ac:dyDescent="0.25">
      <c r="A27" s="38"/>
      <c r="B27" s="38"/>
      <c r="C27" s="38"/>
      <c r="D27" s="38"/>
      <c r="E27" s="38"/>
      <c r="F27" s="34"/>
      <c r="G27" s="34"/>
      <c r="H27" s="34"/>
      <c r="I27" s="39"/>
      <c r="J27" s="39"/>
      <c r="K27" s="39"/>
      <c r="L27" s="39"/>
      <c r="M27" s="39"/>
      <c r="N27" s="40"/>
      <c r="O27" s="40"/>
      <c r="P27" s="34"/>
      <c r="Q27" s="41"/>
      <c r="R27" s="41"/>
      <c r="S27" s="41"/>
      <c r="T27" s="41"/>
      <c r="U27" s="41"/>
      <c r="V27" s="41"/>
      <c r="W27" s="41"/>
      <c r="X27" s="34"/>
      <c r="Y27" s="39"/>
      <c r="Z27" s="39"/>
      <c r="AA27" s="39"/>
      <c r="AB27" s="40"/>
      <c r="AC27" s="40"/>
      <c r="AD27" s="40"/>
      <c r="AE27" s="40"/>
    </row>
    <row r="28" spans="1:32" ht="15.75" x14ac:dyDescent="0.25">
      <c r="A28" s="42" t="s">
        <v>5</v>
      </c>
      <c r="B28" s="34"/>
      <c r="C28" s="34"/>
      <c r="D28" s="34"/>
      <c r="E28" s="34"/>
      <c r="F28" s="34"/>
      <c r="G28" s="34"/>
      <c r="H28" s="34"/>
      <c r="I28" s="42" t="s">
        <v>6</v>
      </c>
      <c r="J28" s="34"/>
      <c r="K28" s="34"/>
      <c r="L28" s="34"/>
      <c r="M28" s="34"/>
      <c r="N28" s="34"/>
      <c r="O28" s="34"/>
      <c r="P28" s="34"/>
      <c r="Q28" s="42" t="s">
        <v>7</v>
      </c>
      <c r="R28" s="34"/>
      <c r="S28" s="34"/>
      <c r="T28" s="34"/>
      <c r="U28" s="34"/>
      <c r="V28" s="34"/>
      <c r="W28" s="34"/>
      <c r="X28" s="34"/>
      <c r="Y28" s="43" t="s">
        <v>8</v>
      </c>
      <c r="Z28" s="34"/>
      <c r="AA28" s="34"/>
      <c r="AB28" s="34"/>
      <c r="AC28" s="34"/>
      <c r="AD28" s="34"/>
      <c r="AE28" s="34"/>
    </row>
    <row r="29" spans="1:32" x14ac:dyDescent="0.25">
      <c r="A29" s="44" t="s">
        <v>22</v>
      </c>
      <c r="B29" s="44" t="s">
        <v>23</v>
      </c>
      <c r="C29" s="44" t="s">
        <v>24</v>
      </c>
      <c r="D29" s="44" t="s">
        <v>25</v>
      </c>
      <c r="E29" s="44" t="s">
        <v>24</v>
      </c>
      <c r="F29" s="44" t="s">
        <v>26</v>
      </c>
      <c r="G29" s="44" t="s">
        <v>22</v>
      </c>
      <c r="H29" s="45"/>
      <c r="I29" s="44" t="s">
        <v>22</v>
      </c>
      <c r="J29" s="44" t="s">
        <v>23</v>
      </c>
      <c r="K29" s="44" t="s">
        <v>24</v>
      </c>
      <c r="L29" s="44" t="s">
        <v>25</v>
      </c>
      <c r="M29" s="44" t="s">
        <v>24</v>
      </c>
      <c r="N29" s="44" t="s">
        <v>26</v>
      </c>
      <c r="O29" s="44" t="s">
        <v>22</v>
      </c>
      <c r="P29" s="45"/>
      <c r="Q29" s="44" t="s">
        <v>22</v>
      </c>
      <c r="R29" s="44" t="s">
        <v>23</v>
      </c>
      <c r="S29" s="44" t="s">
        <v>24</v>
      </c>
      <c r="T29" s="44" t="s">
        <v>25</v>
      </c>
      <c r="U29" s="44" t="s">
        <v>24</v>
      </c>
      <c r="V29" s="44" t="s">
        <v>26</v>
      </c>
      <c r="W29" s="44" t="s">
        <v>22</v>
      </c>
      <c r="X29" s="45"/>
      <c r="Y29" s="44" t="s">
        <v>22</v>
      </c>
      <c r="Z29" s="44" t="s">
        <v>23</v>
      </c>
      <c r="AA29" s="44" t="s">
        <v>24</v>
      </c>
      <c r="AB29" s="44" t="s">
        <v>25</v>
      </c>
      <c r="AC29" s="44" t="s">
        <v>24</v>
      </c>
      <c r="AD29" s="44" t="s">
        <v>26</v>
      </c>
      <c r="AE29" s="44" t="s">
        <v>22</v>
      </c>
    </row>
    <row r="30" spans="1:32" x14ac:dyDescent="0.25">
      <c r="A30" s="23"/>
      <c r="B30" s="23"/>
      <c r="C30" s="23"/>
      <c r="D30" s="69"/>
      <c r="E30" s="23"/>
      <c r="F30" s="23">
        <v>1</v>
      </c>
      <c r="G30" s="26">
        <v>2</v>
      </c>
      <c r="H30" s="46"/>
      <c r="I30" s="23"/>
      <c r="J30" s="50">
        <v>1</v>
      </c>
      <c r="K30" s="23">
        <v>2</v>
      </c>
      <c r="L30" s="23">
        <v>3</v>
      </c>
      <c r="M30" s="23">
        <v>4</v>
      </c>
      <c r="N30" s="23">
        <v>5</v>
      </c>
      <c r="O30" s="26">
        <v>6</v>
      </c>
      <c r="P30" s="34"/>
      <c r="Q30" s="26"/>
      <c r="R30" s="69"/>
      <c r="S30" s="23"/>
      <c r="T30" s="25">
        <v>1</v>
      </c>
      <c r="U30" s="23">
        <v>2</v>
      </c>
      <c r="V30" s="26">
        <v>3</v>
      </c>
      <c r="W30" s="26">
        <v>4</v>
      </c>
      <c r="X30" s="46"/>
      <c r="Y30" s="23"/>
      <c r="Z30" s="23"/>
      <c r="AA30" s="23"/>
      <c r="AB30" s="23"/>
      <c r="AC30" s="23"/>
      <c r="AD30" s="23"/>
      <c r="AE30" s="26">
        <v>1</v>
      </c>
    </row>
    <row r="31" spans="1:32" x14ac:dyDescent="0.25">
      <c r="A31" s="35">
        <v>3</v>
      </c>
      <c r="B31" s="52">
        <v>4</v>
      </c>
      <c r="C31" s="20">
        <v>5</v>
      </c>
      <c r="D31" s="20">
        <v>6</v>
      </c>
      <c r="E31" s="20">
        <v>7</v>
      </c>
      <c r="F31" s="20">
        <v>8</v>
      </c>
      <c r="G31" s="35">
        <v>9</v>
      </c>
      <c r="H31" s="47"/>
      <c r="I31" s="27">
        <v>7</v>
      </c>
      <c r="J31" s="54">
        <v>8</v>
      </c>
      <c r="K31" s="21">
        <v>9</v>
      </c>
      <c r="L31" s="59">
        <v>10</v>
      </c>
      <c r="M31" s="21">
        <v>11</v>
      </c>
      <c r="N31" s="21">
        <v>12</v>
      </c>
      <c r="O31" s="27">
        <v>13</v>
      </c>
      <c r="P31" s="34"/>
      <c r="Q31" s="27">
        <v>5</v>
      </c>
      <c r="R31" s="54">
        <v>6</v>
      </c>
      <c r="S31" s="21">
        <v>7</v>
      </c>
      <c r="T31" s="59">
        <v>8</v>
      </c>
      <c r="U31" s="21">
        <v>9</v>
      </c>
      <c r="V31" s="21">
        <v>10</v>
      </c>
      <c r="W31" s="27">
        <v>11</v>
      </c>
      <c r="X31" s="47"/>
      <c r="Y31" s="27">
        <v>2</v>
      </c>
      <c r="Z31" s="54">
        <v>3</v>
      </c>
      <c r="AA31" s="21">
        <v>4</v>
      </c>
      <c r="AB31" s="59">
        <v>5</v>
      </c>
      <c r="AC31" s="21">
        <v>6</v>
      </c>
      <c r="AD31" s="21">
        <v>7</v>
      </c>
      <c r="AE31" s="27">
        <v>8</v>
      </c>
    </row>
    <row r="32" spans="1:32" x14ac:dyDescent="0.25">
      <c r="A32" s="24">
        <v>10</v>
      </c>
      <c r="B32" s="53">
        <v>11</v>
      </c>
      <c r="C32" s="37">
        <v>12</v>
      </c>
      <c r="D32" s="58">
        <v>13</v>
      </c>
      <c r="E32" s="20">
        <v>14</v>
      </c>
      <c r="F32" s="20">
        <v>15</v>
      </c>
      <c r="G32" s="35">
        <v>16</v>
      </c>
      <c r="H32" s="47"/>
      <c r="I32" s="26">
        <v>14</v>
      </c>
      <c r="J32" s="55">
        <v>15</v>
      </c>
      <c r="K32" s="25">
        <v>16</v>
      </c>
      <c r="L32" s="70">
        <v>17</v>
      </c>
      <c r="M32" s="25">
        <v>18</v>
      </c>
      <c r="N32" s="25">
        <v>19</v>
      </c>
      <c r="O32" s="27">
        <v>20</v>
      </c>
      <c r="P32" s="34"/>
      <c r="Q32" s="26">
        <v>12</v>
      </c>
      <c r="R32" s="54">
        <v>13</v>
      </c>
      <c r="S32" s="21">
        <v>14</v>
      </c>
      <c r="T32" s="21">
        <v>15</v>
      </c>
      <c r="U32" s="21">
        <v>16</v>
      </c>
      <c r="V32" s="21">
        <v>17</v>
      </c>
      <c r="W32" s="27">
        <v>18</v>
      </c>
      <c r="X32" s="47"/>
      <c r="Y32" s="26">
        <v>9</v>
      </c>
      <c r="Z32" s="55">
        <v>10</v>
      </c>
      <c r="AA32" s="25">
        <v>11</v>
      </c>
      <c r="AB32" s="25">
        <v>12</v>
      </c>
      <c r="AC32" s="21">
        <v>13</v>
      </c>
      <c r="AD32" s="21">
        <v>14</v>
      </c>
      <c r="AE32" s="27">
        <v>15</v>
      </c>
    </row>
    <row r="33" spans="1:31" x14ac:dyDescent="0.25">
      <c r="A33" s="35">
        <v>17</v>
      </c>
      <c r="B33" s="52">
        <v>18</v>
      </c>
      <c r="C33" s="20">
        <v>19</v>
      </c>
      <c r="D33" s="20">
        <v>20</v>
      </c>
      <c r="E33" s="20">
        <v>21</v>
      </c>
      <c r="F33" s="20">
        <v>22</v>
      </c>
      <c r="G33" s="35">
        <v>23</v>
      </c>
      <c r="H33" s="47"/>
      <c r="I33" s="27">
        <v>21</v>
      </c>
      <c r="J33" s="54">
        <v>22</v>
      </c>
      <c r="K33" s="21">
        <v>23</v>
      </c>
      <c r="L33" s="59">
        <v>24</v>
      </c>
      <c r="M33" s="21">
        <v>25</v>
      </c>
      <c r="N33" s="21">
        <v>26</v>
      </c>
      <c r="O33" s="27">
        <v>27</v>
      </c>
      <c r="P33" s="34"/>
      <c r="Q33" s="27">
        <v>19</v>
      </c>
      <c r="R33" s="54">
        <v>20</v>
      </c>
      <c r="S33" s="21">
        <v>21</v>
      </c>
      <c r="T33" s="59">
        <v>22</v>
      </c>
      <c r="U33" s="21">
        <v>23</v>
      </c>
      <c r="V33" s="21">
        <v>24</v>
      </c>
      <c r="W33" s="27">
        <v>25</v>
      </c>
      <c r="X33" s="47"/>
      <c r="Y33" s="27">
        <v>16</v>
      </c>
      <c r="Z33" s="54">
        <v>17</v>
      </c>
      <c r="AA33" s="21">
        <v>18</v>
      </c>
      <c r="AB33" s="59">
        <v>19</v>
      </c>
      <c r="AC33" s="21">
        <v>20</v>
      </c>
      <c r="AD33" s="21">
        <v>21</v>
      </c>
      <c r="AE33" s="27">
        <v>22</v>
      </c>
    </row>
    <row r="34" spans="1:31" x14ac:dyDescent="0.25">
      <c r="A34" s="35">
        <v>24</v>
      </c>
      <c r="B34" s="66">
        <v>25</v>
      </c>
      <c r="C34" s="20">
        <v>26</v>
      </c>
      <c r="D34" s="58">
        <v>27</v>
      </c>
      <c r="E34" s="20">
        <v>28</v>
      </c>
      <c r="F34" s="20">
        <v>29</v>
      </c>
      <c r="G34" s="35">
        <v>30</v>
      </c>
      <c r="H34" s="47"/>
      <c r="I34" s="27">
        <v>28</v>
      </c>
      <c r="J34" s="54">
        <v>29</v>
      </c>
      <c r="K34" s="21">
        <v>30</v>
      </c>
      <c r="L34" s="68"/>
      <c r="M34" s="21"/>
      <c r="N34" s="21"/>
      <c r="O34" s="27"/>
      <c r="P34" s="34"/>
      <c r="Q34" s="27">
        <v>26</v>
      </c>
      <c r="R34" s="54">
        <v>27</v>
      </c>
      <c r="S34" s="21">
        <v>28</v>
      </c>
      <c r="T34" s="21">
        <v>29</v>
      </c>
      <c r="U34" s="21">
        <v>30</v>
      </c>
      <c r="V34" s="21">
        <v>31</v>
      </c>
      <c r="W34" s="21"/>
      <c r="X34" s="47"/>
      <c r="Y34" s="27">
        <v>23</v>
      </c>
      <c r="Z34" s="54">
        <v>24</v>
      </c>
      <c r="AA34" s="21">
        <v>25</v>
      </c>
      <c r="AB34" s="21">
        <v>26</v>
      </c>
      <c r="AC34" s="21">
        <v>27</v>
      </c>
      <c r="AD34" s="21">
        <v>28</v>
      </c>
      <c r="AE34" s="27">
        <v>29</v>
      </c>
    </row>
    <row r="35" spans="1:31" x14ac:dyDescent="0.25">
      <c r="A35" s="35">
        <v>31</v>
      </c>
      <c r="B35" s="20"/>
      <c r="C35" s="20"/>
      <c r="D35" s="20"/>
      <c r="E35" s="20"/>
      <c r="F35" s="20"/>
      <c r="G35" s="20"/>
      <c r="H35" s="47"/>
      <c r="I35" s="21"/>
      <c r="J35" s="21"/>
      <c r="K35" s="21"/>
      <c r="L35" s="21"/>
      <c r="M35" s="21"/>
      <c r="N35" s="21"/>
      <c r="O35" s="21"/>
      <c r="P35" s="34"/>
      <c r="Q35" s="21"/>
      <c r="R35" s="21"/>
      <c r="S35" s="21"/>
      <c r="T35" s="21"/>
      <c r="U35" s="21"/>
      <c r="V35" s="21"/>
      <c r="W35" s="21"/>
      <c r="X35" s="47"/>
      <c r="Y35" s="21">
        <v>30</v>
      </c>
      <c r="Z35" s="54">
        <v>31</v>
      </c>
      <c r="AA35" s="21"/>
      <c r="AB35" s="21"/>
      <c r="AC35" s="21"/>
      <c r="AD35" s="21"/>
      <c r="AE35" s="21"/>
    </row>
    <row r="36" spans="1:31" x14ac:dyDescent="0.25">
      <c r="A36" s="39"/>
      <c r="B36" s="39"/>
      <c r="C36" s="39"/>
      <c r="D36" s="39"/>
      <c r="E36" s="39"/>
      <c r="F36" s="39"/>
      <c r="G36" s="40"/>
      <c r="H36" s="34"/>
      <c r="I36" s="41"/>
      <c r="J36" s="41"/>
      <c r="K36" s="41"/>
      <c r="L36" s="41"/>
      <c r="M36" s="41"/>
      <c r="N36" s="41"/>
      <c r="O36" s="41"/>
      <c r="P36" s="34"/>
      <c r="Q36" s="41"/>
      <c r="R36" s="41"/>
      <c r="S36" s="41"/>
      <c r="T36" s="41"/>
      <c r="U36" s="34"/>
      <c r="V36" s="34"/>
      <c r="W36" s="34"/>
      <c r="X36" s="48"/>
      <c r="Y36" s="41"/>
      <c r="Z36" s="41"/>
      <c r="AA36" s="41"/>
      <c r="AB36" s="41"/>
      <c r="AC36" s="41"/>
      <c r="AD36" s="41"/>
      <c r="AE36" s="41"/>
    </row>
    <row r="37" spans="1:31" ht="15.75" x14ac:dyDescent="0.25">
      <c r="A37" s="43" t="s">
        <v>9</v>
      </c>
      <c r="B37" s="34"/>
      <c r="C37" s="34"/>
      <c r="D37" s="34"/>
      <c r="E37" s="34"/>
      <c r="F37" s="34"/>
      <c r="G37" s="34"/>
      <c r="H37" s="34"/>
      <c r="I37" s="42" t="s">
        <v>10</v>
      </c>
      <c r="J37" s="34"/>
      <c r="K37" s="34"/>
      <c r="L37" s="34"/>
      <c r="M37" s="34"/>
      <c r="N37" s="34"/>
      <c r="O37" s="34"/>
      <c r="P37" s="34"/>
      <c r="Q37" s="42" t="s">
        <v>12</v>
      </c>
      <c r="R37" s="34"/>
      <c r="S37" s="34"/>
      <c r="T37" s="34"/>
      <c r="U37" s="34"/>
      <c r="V37" s="34"/>
      <c r="W37" s="34"/>
      <c r="X37" s="34"/>
      <c r="Y37" s="43" t="s">
        <v>11</v>
      </c>
      <c r="Z37" s="34"/>
      <c r="AA37" s="34"/>
      <c r="AB37" s="34"/>
      <c r="AC37" s="34"/>
      <c r="AD37" s="34"/>
      <c r="AE37" s="34"/>
    </row>
    <row r="38" spans="1:31" x14ac:dyDescent="0.25">
      <c r="A38" s="44" t="s">
        <v>22</v>
      </c>
      <c r="B38" s="44" t="s">
        <v>23</v>
      </c>
      <c r="C38" s="44" t="s">
        <v>24</v>
      </c>
      <c r="D38" s="44" t="s">
        <v>25</v>
      </c>
      <c r="E38" s="44" t="s">
        <v>24</v>
      </c>
      <c r="F38" s="44" t="s">
        <v>26</v>
      </c>
      <c r="G38" s="44" t="s">
        <v>22</v>
      </c>
      <c r="H38" s="45"/>
      <c r="I38" s="44" t="s">
        <v>22</v>
      </c>
      <c r="J38" s="44" t="s">
        <v>23</v>
      </c>
      <c r="K38" s="44" t="s">
        <v>24</v>
      </c>
      <c r="L38" s="44" t="s">
        <v>25</v>
      </c>
      <c r="M38" s="44" t="s">
        <v>24</v>
      </c>
      <c r="N38" s="44" t="s">
        <v>26</v>
      </c>
      <c r="O38" s="44" t="s">
        <v>22</v>
      </c>
      <c r="P38" s="45"/>
      <c r="Q38" s="44" t="s">
        <v>22</v>
      </c>
      <c r="R38" s="44" t="s">
        <v>23</v>
      </c>
      <c r="S38" s="44" t="s">
        <v>24</v>
      </c>
      <c r="T38" s="44" t="s">
        <v>25</v>
      </c>
      <c r="U38" s="44" t="s">
        <v>24</v>
      </c>
      <c r="V38" s="44" t="s">
        <v>26</v>
      </c>
      <c r="W38" s="44" t="s">
        <v>22</v>
      </c>
      <c r="X38" s="45"/>
      <c r="Y38" s="44" t="s">
        <v>22</v>
      </c>
      <c r="Z38" s="44" t="s">
        <v>23</v>
      </c>
      <c r="AA38" s="44" t="s">
        <v>24</v>
      </c>
      <c r="AB38" s="44" t="s">
        <v>25</v>
      </c>
      <c r="AC38" s="44" t="s">
        <v>24</v>
      </c>
      <c r="AD38" s="44" t="s">
        <v>26</v>
      </c>
      <c r="AE38" s="44" t="s">
        <v>22</v>
      </c>
    </row>
    <row r="39" spans="1:31" x14ac:dyDescent="0.25">
      <c r="A39" s="23"/>
      <c r="B39" s="69"/>
      <c r="C39" s="23">
        <v>1</v>
      </c>
      <c r="D39" s="60">
        <v>2</v>
      </c>
      <c r="E39" s="23">
        <v>3</v>
      </c>
      <c r="F39" s="23">
        <v>4</v>
      </c>
      <c r="G39" s="26">
        <v>5</v>
      </c>
      <c r="H39" s="46"/>
      <c r="I39" s="23"/>
      <c r="J39" s="23"/>
      <c r="K39" s="23"/>
      <c r="L39" s="69"/>
      <c r="M39" s="23">
        <v>1</v>
      </c>
      <c r="N39" s="23">
        <v>2</v>
      </c>
      <c r="O39" s="26">
        <v>3</v>
      </c>
      <c r="P39" s="46"/>
      <c r="Q39" s="26">
        <v>1</v>
      </c>
      <c r="R39" s="50">
        <v>2</v>
      </c>
      <c r="S39" s="23">
        <v>3</v>
      </c>
      <c r="T39" s="69">
        <v>4</v>
      </c>
      <c r="U39" s="23">
        <v>5</v>
      </c>
      <c r="V39" s="23">
        <v>6</v>
      </c>
      <c r="W39" s="26">
        <v>7</v>
      </c>
      <c r="X39" s="46"/>
      <c r="Y39" s="23"/>
      <c r="Z39" s="69"/>
      <c r="AA39" s="23">
        <v>1</v>
      </c>
      <c r="AB39" s="23">
        <v>2</v>
      </c>
      <c r="AC39" s="23">
        <v>3</v>
      </c>
      <c r="AD39" s="23">
        <v>4</v>
      </c>
      <c r="AE39" s="26">
        <v>5</v>
      </c>
    </row>
    <row r="40" spans="1:31" x14ac:dyDescent="0.25">
      <c r="A40" s="27">
        <v>6</v>
      </c>
      <c r="B40" s="56">
        <v>7</v>
      </c>
      <c r="C40" s="21">
        <v>8</v>
      </c>
      <c r="D40" s="21">
        <v>9</v>
      </c>
      <c r="E40" s="21">
        <v>10</v>
      </c>
      <c r="F40" s="21">
        <v>11</v>
      </c>
      <c r="G40" s="27">
        <v>12</v>
      </c>
      <c r="H40" s="49"/>
      <c r="I40" s="27">
        <v>4</v>
      </c>
      <c r="J40" s="56">
        <v>5</v>
      </c>
      <c r="K40" s="21">
        <v>6</v>
      </c>
      <c r="L40" s="68">
        <v>7</v>
      </c>
      <c r="M40" s="21">
        <v>8</v>
      </c>
      <c r="N40" s="21">
        <v>9</v>
      </c>
      <c r="O40" s="27">
        <v>10</v>
      </c>
      <c r="P40" s="46"/>
      <c r="Q40" s="27">
        <v>8</v>
      </c>
      <c r="R40" s="54">
        <v>9</v>
      </c>
      <c r="S40" s="21">
        <v>10</v>
      </c>
      <c r="T40" s="62">
        <v>11</v>
      </c>
      <c r="U40" s="21">
        <v>12</v>
      </c>
      <c r="V40" s="21">
        <v>13</v>
      </c>
      <c r="W40" s="27">
        <v>14</v>
      </c>
      <c r="X40" s="47"/>
      <c r="Y40" s="27">
        <v>6</v>
      </c>
      <c r="Z40" s="54">
        <v>7</v>
      </c>
      <c r="AA40" s="21">
        <v>8</v>
      </c>
      <c r="AB40" s="59">
        <v>9</v>
      </c>
      <c r="AC40" s="21">
        <v>10</v>
      </c>
      <c r="AD40" s="21">
        <v>11</v>
      </c>
      <c r="AE40" s="27">
        <v>12</v>
      </c>
    </row>
    <row r="41" spans="1:31" x14ac:dyDescent="0.25">
      <c r="A41" s="27">
        <v>13</v>
      </c>
      <c r="B41" s="54">
        <v>14</v>
      </c>
      <c r="C41" s="21">
        <v>15</v>
      </c>
      <c r="D41" s="59">
        <v>16</v>
      </c>
      <c r="E41" s="21">
        <v>17</v>
      </c>
      <c r="F41" s="21">
        <v>18</v>
      </c>
      <c r="G41" s="27">
        <v>19</v>
      </c>
      <c r="H41" s="49"/>
      <c r="I41" s="26">
        <v>11</v>
      </c>
      <c r="J41" s="55">
        <v>12</v>
      </c>
      <c r="K41" s="21">
        <v>13</v>
      </c>
      <c r="L41" s="59">
        <v>14</v>
      </c>
      <c r="M41" s="21">
        <v>15</v>
      </c>
      <c r="N41" s="21">
        <v>16</v>
      </c>
      <c r="O41" s="27">
        <v>17</v>
      </c>
      <c r="P41" s="46"/>
      <c r="Q41" s="26">
        <v>15</v>
      </c>
      <c r="R41" s="55">
        <v>16</v>
      </c>
      <c r="S41" s="25">
        <v>17</v>
      </c>
      <c r="T41" s="70">
        <v>18</v>
      </c>
      <c r="U41" s="25">
        <v>19</v>
      </c>
      <c r="V41" s="21">
        <v>20</v>
      </c>
      <c r="W41" s="27">
        <v>21</v>
      </c>
      <c r="X41" s="47"/>
      <c r="Y41" s="27">
        <v>13</v>
      </c>
      <c r="Z41" s="54">
        <v>14</v>
      </c>
      <c r="AA41" s="21">
        <v>15</v>
      </c>
      <c r="AB41" s="21">
        <v>16</v>
      </c>
      <c r="AC41" s="21">
        <v>17</v>
      </c>
      <c r="AD41" s="21">
        <v>18</v>
      </c>
      <c r="AE41" s="27">
        <v>19</v>
      </c>
    </row>
    <row r="42" spans="1:31" x14ac:dyDescent="0.25">
      <c r="A42" s="27">
        <v>20</v>
      </c>
      <c r="B42" s="54">
        <v>21</v>
      </c>
      <c r="C42" s="21">
        <v>22</v>
      </c>
      <c r="D42" s="21">
        <v>23</v>
      </c>
      <c r="E42" s="21">
        <v>24</v>
      </c>
      <c r="F42" s="21">
        <v>25</v>
      </c>
      <c r="G42" s="27">
        <v>26</v>
      </c>
      <c r="H42" s="49"/>
      <c r="I42" s="27">
        <v>18</v>
      </c>
      <c r="J42" s="54">
        <v>19</v>
      </c>
      <c r="K42" s="21">
        <v>20</v>
      </c>
      <c r="L42" s="68">
        <v>21</v>
      </c>
      <c r="M42" s="21">
        <v>22</v>
      </c>
      <c r="N42" s="21">
        <v>23</v>
      </c>
      <c r="O42" s="27">
        <v>24</v>
      </c>
      <c r="P42" s="46"/>
      <c r="Q42" s="27">
        <v>22</v>
      </c>
      <c r="R42" s="54">
        <v>23</v>
      </c>
      <c r="S42" s="21">
        <v>24</v>
      </c>
      <c r="T42" s="59">
        <v>25</v>
      </c>
      <c r="U42" s="27">
        <v>26</v>
      </c>
      <c r="V42" s="21">
        <v>27</v>
      </c>
      <c r="W42" s="27">
        <v>28</v>
      </c>
      <c r="X42" s="47"/>
      <c r="Y42" s="27">
        <v>20</v>
      </c>
      <c r="Z42" s="54">
        <v>21</v>
      </c>
      <c r="AA42" s="21">
        <v>22</v>
      </c>
      <c r="AB42" s="59">
        <v>23</v>
      </c>
      <c r="AC42" s="68">
        <v>24</v>
      </c>
      <c r="AD42" s="27">
        <v>25</v>
      </c>
      <c r="AE42" s="27">
        <v>26</v>
      </c>
    </row>
    <row r="43" spans="1:31" x14ac:dyDescent="0.25">
      <c r="A43" s="27">
        <v>27</v>
      </c>
      <c r="B43" s="54">
        <v>28</v>
      </c>
      <c r="C43" s="21">
        <v>29</v>
      </c>
      <c r="D43" s="59">
        <v>30</v>
      </c>
      <c r="E43" s="21"/>
      <c r="F43" s="21"/>
      <c r="G43" s="27"/>
      <c r="H43" s="49"/>
      <c r="I43" s="27">
        <v>25</v>
      </c>
      <c r="J43" s="54">
        <v>26</v>
      </c>
      <c r="K43" s="21">
        <v>27</v>
      </c>
      <c r="L43" s="59">
        <v>28</v>
      </c>
      <c r="M43" s="21">
        <v>29</v>
      </c>
      <c r="N43" s="21">
        <v>30</v>
      </c>
      <c r="O43" s="27">
        <v>31</v>
      </c>
      <c r="P43" s="46"/>
      <c r="Q43" s="27">
        <v>29</v>
      </c>
      <c r="R43" s="54">
        <v>30</v>
      </c>
      <c r="S43" s="21"/>
      <c r="T43" s="68"/>
      <c r="U43" s="21"/>
      <c r="V43" s="21"/>
      <c r="W43" s="21"/>
      <c r="X43" s="47"/>
      <c r="Y43" s="27">
        <v>27</v>
      </c>
      <c r="Z43" s="54">
        <v>28</v>
      </c>
      <c r="AA43" s="21">
        <v>29</v>
      </c>
      <c r="AB43" s="21">
        <v>30</v>
      </c>
      <c r="AC43" s="21">
        <v>31</v>
      </c>
      <c r="AD43" s="21"/>
      <c r="AE43" s="27"/>
    </row>
    <row r="44" spans="1:31" x14ac:dyDescent="0.25">
      <c r="A44" s="27"/>
      <c r="B44" s="21"/>
      <c r="C44" s="21"/>
      <c r="D44" s="21"/>
      <c r="E44" s="21"/>
      <c r="F44" s="21"/>
      <c r="G44" s="21"/>
      <c r="H44" s="49"/>
      <c r="I44" s="21"/>
      <c r="J44" s="21"/>
      <c r="K44" s="21"/>
      <c r="L44" s="21"/>
      <c r="M44" s="21"/>
      <c r="N44" s="21"/>
      <c r="O44" s="21"/>
      <c r="P44" s="46"/>
      <c r="Q44" s="21"/>
      <c r="R44" s="21"/>
      <c r="S44" s="21"/>
      <c r="T44" s="21"/>
      <c r="U44" s="21"/>
      <c r="V44" s="21"/>
      <c r="W44" s="21"/>
      <c r="X44" s="47"/>
      <c r="Y44" s="27"/>
      <c r="Z44" s="21"/>
      <c r="AA44" s="21"/>
      <c r="AB44" s="21"/>
      <c r="AC44" s="21"/>
      <c r="AD44" s="21"/>
      <c r="AE44" s="21"/>
    </row>
    <row r="45" spans="1:31" x14ac:dyDescent="0.25">
      <c r="A45" s="29" t="s">
        <v>31</v>
      </c>
      <c r="B45" s="29"/>
      <c r="C45" s="30"/>
      <c r="D45" s="30"/>
      <c r="E45" s="30"/>
      <c r="F45" s="30"/>
      <c r="G45" s="31"/>
      <c r="H45" s="31"/>
      <c r="M45" s="71"/>
      <c r="N45" s="72"/>
      <c r="O45" s="72"/>
      <c r="P45" s="72"/>
      <c r="Q45" s="72"/>
      <c r="R45" s="72"/>
      <c r="S45" s="72"/>
      <c r="T45" s="72"/>
      <c r="U45" s="72"/>
      <c r="V45" s="22"/>
      <c r="W45" s="22"/>
      <c r="X45" s="73"/>
      <c r="Y45" s="73"/>
      <c r="Z45" s="73"/>
      <c r="AA45" s="73"/>
      <c r="AB45" s="73"/>
      <c r="AC45" s="73"/>
      <c r="AD45" s="73"/>
    </row>
    <row r="46" spans="1:31" x14ac:dyDescent="0.25">
      <c r="A46" s="32" t="s">
        <v>32</v>
      </c>
      <c r="B46" s="32"/>
      <c r="C46" s="32"/>
      <c r="D46" s="32"/>
      <c r="E46" s="32"/>
      <c r="F46" s="32"/>
      <c r="G46" s="32"/>
      <c r="H46" s="32"/>
      <c r="I46" s="64"/>
      <c r="J46" s="64"/>
    </row>
    <row r="47" spans="1:31" x14ac:dyDescent="0.25">
      <c r="I47" s="28" t="s">
        <v>34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mergeCells count="2">
    <mergeCell ref="M45:U45"/>
    <mergeCell ref="X45:AD45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tabSelected="1" workbookViewId="0">
      <selection activeCell="H14" sqref="H14"/>
    </sheetView>
  </sheetViews>
  <sheetFormatPr defaultRowHeight="18" customHeight="1" x14ac:dyDescent="0.25"/>
  <cols>
    <col min="1" max="1" width="0.5703125" style="4" customWidth="1"/>
    <col min="2" max="2" width="2.7109375" style="4" customWidth="1"/>
    <col min="3" max="9" width="4.28515625" style="4" customWidth="1"/>
    <col min="10" max="10" width="2.140625" style="4" customWidth="1"/>
    <col min="11" max="17" width="4.28515625" style="4" customWidth="1"/>
    <col min="18" max="18" width="3" style="4" customWidth="1"/>
    <col min="19" max="25" width="4.28515625" style="4" customWidth="1"/>
    <col min="26" max="26" width="2.140625" style="4" customWidth="1"/>
    <col min="27" max="33" width="4.28515625" style="4" customWidth="1"/>
    <col min="34" max="16384" width="9.140625" style="4"/>
  </cols>
  <sheetData>
    <row r="1" spans="2:13" ht="15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26.25" x14ac:dyDescent="0.4">
      <c r="B2" s="5"/>
      <c r="C2" s="5" t="s">
        <v>30</v>
      </c>
      <c r="D2" s="5"/>
      <c r="E2" s="5"/>
      <c r="F2" s="5"/>
      <c r="G2" s="5"/>
      <c r="H2" s="5"/>
      <c r="I2" s="5"/>
      <c r="J2" s="74"/>
      <c r="K2" s="74"/>
      <c r="L2" s="74"/>
      <c r="M2" s="74"/>
    </row>
    <row r="3" spans="2:13" ht="26.25" x14ac:dyDescent="0.4">
      <c r="B3" s="5"/>
      <c r="C3" s="5" t="s">
        <v>35</v>
      </c>
      <c r="D3" s="5"/>
      <c r="E3" s="5"/>
      <c r="F3" s="5"/>
      <c r="G3" s="5"/>
      <c r="H3" s="5"/>
      <c r="I3" s="5"/>
      <c r="J3" s="74"/>
      <c r="K3" s="74"/>
      <c r="L3" s="74"/>
      <c r="M3" s="74"/>
    </row>
    <row r="4" spans="2:13" ht="12" customHeight="1" x14ac:dyDescent="0.25">
      <c r="B4" s="31" t="s">
        <v>0</v>
      </c>
    </row>
    <row r="5" spans="2:13" ht="12" customHeight="1" x14ac:dyDescent="0.25">
      <c r="B5" s="75" t="s">
        <v>36</v>
      </c>
    </row>
    <row r="6" spans="2:13" ht="12" customHeight="1" x14ac:dyDescent="0.25">
      <c r="B6" s="75" t="s">
        <v>37</v>
      </c>
    </row>
    <row r="7" spans="2:13" ht="12" customHeight="1" x14ac:dyDescent="0.25">
      <c r="B7" s="75" t="s">
        <v>13</v>
      </c>
    </row>
    <row r="8" spans="2:13" ht="12" customHeight="1" x14ac:dyDescent="0.25">
      <c r="B8" s="75" t="s">
        <v>38</v>
      </c>
    </row>
    <row r="9" spans="2:13" ht="12" customHeight="1" x14ac:dyDescent="0.25">
      <c r="B9" s="75" t="s">
        <v>39</v>
      </c>
    </row>
    <row r="10" spans="2:13" ht="12" customHeight="1" x14ac:dyDescent="0.25">
      <c r="B10" s="75" t="s">
        <v>14</v>
      </c>
    </row>
    <row r="11" spans="2:13" ht="12" customHeight="1" x14ac:dyDescent="0.25">
      <c r="B11" s="75" t="s">
        <v>40</v>
      </c>
    </row>
    <row r="12" spans="2:13" ht="12" customHeight="1" x14ac:dyDescent="0.25">
      <c r="B12" s="75" t="s">
        <v>41</v>
      </c>
    </row>
    <row r="13" spans="2:13" ht="15" x14ac:dyDescent="0.25"/>
    <row r="14" spans="2:13" ht="15" x14ac:dyDescent="0.25"/>
    <row r="15" spans="2:13" ht="15" x14ac:dyDescent="0.25">
      <c r="B15" s="76" t="s">
        <v>28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2:13" ht="15" x14ac:dyDescent="0.25">
      <c r="B16" s="77" t="s">
        <v>21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3:33" ht="22.5" x14ac:dyDescent="0.25">
      <c r="C17" s="79">
        <v>2021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</row>
    <row r="18" spans="3:33" ht="20.25" thickBot="1" x14ac:dyDescent="0.3">
      <c r="C18" s="80" t="s">
        <v>1</v>
      </c>
      <c r="D18" s="80"/>
      <c r="E18" s="80"/>
      <c r="F18" s="80"/>
      <c r="G18" s="80"/>
      <c r="H18" s="80"/>
      <c r="I18" s="80"/>
      <c r="K18" s="80" t="s">
        <v>4</v>
      </c>
      <c r="L18" s="80"/>
      <c r="M18" s="80"/>
      <c r="N18" s="80"/>
      <c r="O18" s="80"/>
      <c r="P18" s="80"/>
      <c r="Q18" s="80"/>
      <c r="S18" s="80" t="s">
        <v>7</v>
      </c>
      <c r="T18" s="80"/>
      <c r="U18" s="80"/>
      <c r="V18" s="80"/>
      <c r="W18" s="80"/>
      <c r="X18" s="80"/>
      <c r="Y18" s="80"/>
      <c r="AA18" s="80" t="s">
        <v>10</v>
      </c>
      <c r="AB18" s="80"/>
      <c r="AC18" s="80"/>
      <c r="AD18" s="80"/>
      <c r="AE18" s="80"/>
      <c r="AF18" s="80"/>
      <c r="AG18" s="80"/>
    </row>
    <row r="19" spans="3:33" ht="15.75" thickTop="1" x14ac:dyDescent="0.25">
      <c r="C19" s="81" t="s">
        <v>42</v>
      </c>
      <c r="D19" s="81" t="s">
        <v>43</v>
      </c>
      <c r="E19" s="81" t="s">
        <v>44</v>
      </c>
      <c r="F19" s="81" t="s">
        <v>45</v>
      </c>
      <c r="G19" s="81" t="s">
        <v>46</v>
      </c>
      <c r="H19" s="81" t="s">
        <v>47</v>
      </c>
      <c r="I19" s="81" t="s">
        <v>48</v>
      </c>
      <c r="K19" s="81" t="s">
        <v>42</v>
      </c>
      <c r="L19" s="81" t="s">
        <v>43</v>
      </c>
      <c r="M19" s="81" t="s">
        <v>44</v>
      </c>
      <c r="N19" s="81" t="s">
        <v>45</v>
      </c>
      <c r="O19" s="81" t="s">
        <v>46</v>
      </c>
      <c r="P19" s="81" t="s">
        <v>47</v>
      </c>
      <c r="Q19" s="81" t="s">
        <v>48</v>
      </c>
      <c r="S19" s="81" t="s">
        <v>42</v>
      </c>
      <c r="T19" s="81" t="s">
        <v>43</v>
      </c>
      <c r="U19" s="81" t="s">
        <v>44</v>
      </c>
      <c r="V19" s="81" t="s">
        <v>45</v>
      </c>
      <c r="W19" s="81" t="s">
        <v>46</v>
      </c>
      <c r="X19" s="81" t="s">
        <v>47</v>
      </c>
      <c r="Y19" s="81" t="s">
        <v>48</v>
      </c>
      <c r="AA19" s="81" t="s">
        <v>42</v>
      </c>
      <c r="AB19" s="81" t="s">
        <v>43</v>
      </c>
      <c r="AC19" s="81" t="s">
        <v>44</v>
      </c>
      <c r="AD19" s="81" t="s">
        <v>45</v>
      </c>
      <c r="AE19" s="81" t="s">
        <v>46</v>
      </c>
      <c r="AF19" s="81" t="s">
        <v>47</v>
      </c>
      <c r="AG19" s="81" t="s">
        <v>48</v>
      </c>
    </row>
    <row r="20" spans="3:33" ht="15" x14ac:dyDescent="0.25">
      <c r="C20" s="82" t="str">
        <f>IF(AND(YEAR(JanSun1)=Year,MONTH(JanSun1)=1),JanSun1, "")</f>
        <v/>
      </c>
      <c r="D20" s="82" t="str">
        <f>IF(AND(YEAR(JanSun1+1)=Year,MONTH(JanSun1+1)=1),JanSun1+1, "")</f>
        <v/>
      </c>
      <c r="E20" s="82" t="str">
        <f>IF(AND(YEAR(JanSun1+2)=Year,MONTH(JanSun1+2)=1),JanSun1+2, "")</f>
        <v/>
      </c>
      <c r="F20" s="82" t="str">
        <f>IF(AND(YEAR(JanSun1+3)=Year,MONTH(JanSun1+3)=1),JanSun1+3, "")</f>
        <v/>
      </c>
      <c r="G20" s="82" t="str">
        <f>IF(AND(YEAR(JanSun1+4)=Year,MONTH(JanSun1+4)=1),JanSun1+4, "")</f>
        <v/>
      </c>
      <c r="H20" s="82">
        <f>IF(AND(YEAR(JanSun1+5)=Year,MONTH(JanSun1+5)=1),JanSun1+5, "")</f>
        <v>44197</v>
      </c>
      <c r="I20" s="82">
        <f>IF(AND(YEAR(JanSun1+6)=Year,MONTH(JanSun1+6)=1),JanSun1+6, "")</f>
        <v>44198</v>
      </c>
      <c r="J20" s="83"/>
      <c r="K20" s="82" t="str">
        <f>IF(AND(YEAR(AprSun1)=Year,MONTH(AprSun1)=4),AprSun1, "")</f>
        <v/>
      </c>
      <c r="L20" s="82" t="str">
        <f>IF(AND(YEAR(AprSun1+1)=Year,MONTH(AprSun1+1)=4),AprSun1+1, "")</f>
        <v/>
      </c>
      <c r="M20" s="82" t="str">
        <f>IF(AND(YEAR(AprSun1+2)=Year,MONTH(AprSun1+2)=4),AprSun1+2, "")</f>
        <v/>
      </c>
      <c r="N20" s="82" t="str">
        <f>IF(AND(YEAR(AprSun1+3)=Year,MONTH(AprSun1+3)=4),AprSun1+3, "")</f>
        <v/>
      </c>
      <c r="O20" s="82">
        <f>IF(AND(YEAR(AprSun1+4)=Year,MONTH(AprSun1+4)=4),AprSun1+4, "")</f>
        <v>44287</v>
      </c>
      <c r="P20" s="82">
        <f>IF(AND(YEAR(AprSun1+5)=Year,MONTH(AprSun1+5)=4),AprSun1+5, "")</f>
        <v>44288</v>
      </c>
      <c r="Q20" s="82">
        <f>IF(AND(YEAR(AprSun1+6)=Year,MONTH(AprSun1+6)=4),AprSun1+6, "")</f>
        <v>44289</v>
      </c>
      <c r="R20" s="83"/>
      <c r="S20" s="82" t="str">
        <f>IF(AND(YEAR(JulSun1)=Year,MONTH(JulSun1)=7),JulSun1, "")</f>
        <v/>
      </c>
      <c r="T20" s="82" t="str">
        <f>IF(AND(YEAR(JulSun1+1)=Year,MONTH(JulSun1+1)=7),JulSun1+1, "")</f>
        <v/>
      </c>
      <c r="U20" s="82" t="str">
        <f>IF(AND(YEAR(JulSun1+2)=Year,MONTH(JulSun1+2)=7),JulSun1+2, "")</f>
        <v/>
      </c>
      <c r="V20" s="82" t="str">
        <f>IF(AND(YEAR(JulSun1+3)=Year,MONTH(JulSun1+3)=7),JulSun1+3, "")</f>
        <v/>
      </c>
      <c r="W20" s="82">
        <f>IF(AND(YEAR(JulSun1+4)=Year,MONTH(JulSun1+4)=7),JulSun1+4, "")</f>
        <v>44378</v>
      </c>
      <c r="X20" s="82">
        <f>IF(AND(YEAR(JulSun1+5)=Year,MONTH(JulSun1+5)=7),JulSun1+5, "")</f>
        <v>44379</v>
      </c>
      <c r="Y20" s="82">
        <f>IF(AND(YEAR(JulSun1+6)=Year,MONTH(JulSun1+6)=7),JulSun1+6, "")</f>
        <v>44380</v>
      </c>
      <c r="Z20" s="83"/>
      <c r="AA20" s="82" t="str">
        <f>IF(AND(YEAR(OctSun1)=Year,MONTH(OctSun1)=10),OctSun1, "")</f>
        <v/>
      </c>
      <c r="AB20" s="82" t="str">
        <f>IF(AND(YEAR(OctSun1+1)=Year,MONTH(OctSun1+1)=10),OctSun1+1, "")</f>
        <v/>
      </c>
      <c r="AC20" s="82" t="str">
        <f>IF(AND(YEAR(OctSun1+2)=Year,MONTH(OctSun1+2)=10),OctSun1+2, "")</f>
        <v/>
      </c>
      <c r="AD20" s="82" t="str">
        <f>IF(AND(YEAR(OctSun1+3)=Year,MONTH(OctSun1+3)=10),OctSun1+3, "")</f>
        <v/>
      </c>
      <c r="AE20" s="82" t="str">
        <f>IF(AND(YEAR(OctSun1+4)=Year,MONTH(OctSun1+4)=10),OctSun1+4, "")</f>
        <v/>
      </c>
      <c r="AF20" s="82">
        <f>IF(AND(YEAR(OctSun1+5)=Year,MONTH(OctSun1+5)=10),OctSun1+5, "")</f>
        <v>44470</v>
      </c>
      <c r="AG20" s="82">
        <f>IF(AND(YEAR(OctSun1+6)=Year,MONTH(OctSun1+6)=10),OctSun1+6, "")</f>
        <v>44471</v>
      </c>
    </row>
    <row r="21" spans="3:33" ht="15" x14ac:dyDescent="0.25">
      <c r="C21" s="82">
        <f>IF(AND(YEAR(JanSun1+7)=Year,MONTH(JanSun1+7)=1),JanSun1+7, "")</f>
        <v>44199</v>
      </c>
      <c r="D21" s="84">
        <f>IF(AND(YEAR(JanSun1+8)=Year,MONTH(JanSun1+8)=1),JanSun1+8, "")</f>
        <v>44200</v>
      </c>
      <c r="E21" s="82">
        <f>IF(AND(YEAR(JanSun1+9)=Year,MONTH(JanSun1+9)=1),JanSun1+9, "")</f>
        <v>44201</v>
      </c>
      <c r="F21" s="85">
        <f>IF(AND(YEAR(JanSun1+10)=Year,MONTH(JanSun1+10)=1),JanSun1+10, "")</f>
        <v>44202</v>
      </c>
      <c r="G21" s="82">
        <f>IF(AND(YEAR(JanSun1+11)=Year,MONTH(JanSun1+11)=1),JanSun1+11, "")</f>
        <v>44203</v>
      </c>
      <c r="H21" s="82">
        <f>IF(AND(YEAR(JanSun1+12)=Year,MONTH(JanSun1+12)=1),JanSun1+12, "")</f>
        <v>44204</v>
      </c>
      <c r="I21" s="82">
        <f>IF(AND(YEAR(JanSun1+13)=Year,MONTH(JanSun1+13)=1),JanSun1+13, "")</f>
        <v>44205</v>
      </c>
      <c r="J21" s="83"/>
      <c r="K21" s="82">
        <f>IF(AND(YEAR(AprSun1+7)=Year,MONTH(AprSun1+7)=4),AprSun1+7, "")</f>
        <v>44290</v>
      </c>
      <c r="L21" s="84">
        <f>IF(AND(YEAR(AprSun1+8)=Year,MONTH(AprSun1+8)=4),AprSun1+8, "")</f>
        <v>44291</v>
      </c>
      <c r="M21" s="82">
        <f>IF(AND(YEAR(AprSun1+9)=Year,MONTH(AprSun1+9)=4),AprSun1+9, "")</f>
        <v>44292</v>
      </c>
      <c r="N21" s="82">
        <f>IF(AND(YEAR(AprSun1+10)=Year,MONTH(AprSun1+10)=4),AprSun1+10, "")</f>
        <v>44293</v>
      </c>
      <c r="O21" s="82">
        <f>IF(AND(YEAR(AprSun1+11)=Year,MONTH(AprSun1+11)=4),AprSun1+11, "")</f>
        <v>44294</v>
      </c>
      <c r="P21" s="82">
        <f>IF(AND(YEAR(AprSun1+12)=Year,MONTH(AprSun1+12)=4),AprSun1+12, "")</f>
        <v>44295</v>
      </c>
      <c r="Q21" s="82">
        <f>IF(AND(YEAR(AprSun1+13)=Year,MONTH(AprSun1+13)=4),AprSun1+13, "")</f>
        <v>44296</v>
      </c>
      <c r="R21" s="83"/>
      <c r="S21" s="82">
        <f>IF(AND(YEAR(JulSun1+7)=Year,MONTH(JulSun1+7)=7),JulSun1+7, "")</f>
        <v>44381</v>
      </c>
      <c r="T21" s="84">
        <f>IF(AND(YEAR(JulSun1+8)=Year,MONTH(JulSun1+8)=7),JulSun1+8, "")</f>
        <v>44382</v>
      </c>
      <c r="U21" s="82">
        <f>IF(AND(YEAR(JulSun1+9)=Year,MONTH(JulSun1+9)=7),JulSun1+9, "")</f>
        <v>44383</v>
      </c>
      <c r="V21" s="85">
        <f>IF(AND(YEAR(JulSun1+10)=Year,MONTH(JulSun1+10)=7),JulSun1+10, "")</f>
        <v>44384</v>
      </c>
      <c r="W21" s="82">
        <f>IF(AND(YEAR(JulSun1+11)=Year,MONTH(JulSun1+11)=7),JulSun1+11, "")</f>
        <v>44385</v>
      </c>
      <c r="X21" s="82">
        <f>IF(AND(YEAR(JulSun1+12)=Year,MONTH(JulSun1+12)=7),JulSun1+12, "")</f>
        <v>44386</v>
      </c>
      <c r="Y21" s="82">
        <f>IF(AND(YEAR(JulSun1+13)=Year,MONTH(JulSun1+13)=7),JulSun1+13, "")</f>
        <v>44387</v>
      </c>
      <c r="Z21" s="83"/>
      <c r="AA21" s="82">
        <f>IF(AND(YEAR(OctSun1+7)=Year,MONTH(OctSun1+7)=10),OctSun1+7, "")</f>
        <v>44472</v>
      </c>
      <c r="AB21" s="84">
        <f>IF(AND(YEAR(OctSun1+8)=Year,MONTH(OctSun1+8)=10),OctSun1+8, "")</f>
        <v>44473</v>
      </c>
      <c r="AC21" s="82">
        <f>IF(AND(YEAR(OctSun1+9)=Year,MONTH(OctSun1+9)=10),OctSun1+9, "")</f>
        <v>44474</v>
      </c>
      <c r="AD21" s="82">
        <f>IF(AND(YEAR(OctSun1+10)=Year,MONTH(OctSun1+10)=10),OctSun1+10, "")</f>
        <v>44475</v>
      </c>
      <c r="AE21" s="82">
        <f>IF(AND(YEAR(OctSun1+11)=Year,MONTH(OctSun1+11)=10),OctSun1+11, "")</f>
        <v>44476</v>
      </c>
      <c r="AF21" s="82">
        <f>IF(AND(YEAR(OctSun1+12)=Year,MONTH(OctSun1+12)=10),OctSun1+12, "")</f>
        <v>44477</v>
      </c>
      <c r="AG21" s="82">
        <f>IF(AND(YEAR(OctSun1+13)=Year,MONTH(OctSun1+13)=10),OctSun1+13, "")</f>
        <v>44478</v>
      </c>
    </row>
    <row r="22" spans="3:33" ht="15" x14ac:dyDescent="0.25">
      <c r="C22" s="82">
        <f>IF(AND(YEAR(JanSun1+14)=Year,MONTH(JanSun1+14)=1),JanSun1+14, "")</f>
        <v>44206</v>
      </c>
      <c r="D22" s="84">
        <f>IF(AND(YEAR(JanSun1+15)=Year,MONTH(JanSun1+15)=1),JanSun1+15, "")</f>
        <v>44207</v>
      </c>
      <c r="E22" s="82">
        <f>IF(AND(YEAR(JanSun1+16)=Year,MONTH(JanSun1+16)=1),JanSun1+16, "")</f>
        <v>44208</v>
      </c>
      <c r="F22" s="82">
        <f>IF(AND(YEAR(JanSun1+17)=Year,MONTH(JanSun1+17)=1),JanSun1+17, "")</f>
        <v>44209</v>
      </c>
      <c r="G22" s="82">
        <f>IF(AND(YEAR(JanSun1+18)=Year,MONTH(JanSun1+18)=1),JanSun1+18, "")</f>
        <v>44210</v>
      </c>
      <c r="H22" s="82">
        <f>IF(AND(YEAR(JanSun1+19)=Year,MONTH(JanSun1+19)=1),JanSun1+19, "")</f>
        <v>44211</v>
      </c>
      <c r="I22" s="82">
        <f>IF(AND(YEAR(JanSun1+20)=Year,MONTH(JanSun1+20)=1),JanSun1+20, "")</f>
        <v>44212</v>
      </c>
      <c r="J22" s="83"/>
      <c r="K22" s="82">
        <f>IF(AND(YEAR(AprSun1+14)=Year,MONTH(AprSun1+14)=4),AprSun1+14, "")</f>
        <v>44297</v>
      </c>
      <c r="L22" s="84">
        <f>IF(AND(YEAR(AprSun1+15)=Year,MONTH(AprSun1+15)=4),AprSun1+15, "")</f>
        <v>44298</v>
      </c>
      <c r="M22" s="82">
        <f>IF(AND(YEAR(AprSun1+16)=Year,MONTH(AprSun1+16)=4),AprSun1+16, "")</f>
        <v>44299</v>
      </c>
      <c r="N22" s="85">
        <f>IF(AND(YEAR(AprSun1+17)=Year,MONTH(AprSun1+17)=4),AprSun1+17, "")</f>
        <v>44300</v>
      </c>
      <c r="O22" s="82">
        <f>IF(AND(YEAR(AprSun1+18)=Year,MONTH(AprSun1+18)=4),AprSun1+18, "")</f>
        <v>44301</v>
      </c>
      <c r="P22" s="82">
        <f>IF(AND(YEAR(AprSun1+19)=Year,MONTH(AprSun1+19)=4),AprSun1+19, "")</f>
        <v>44302</v>
      </c>
      <c r="Q22" s="82">
        <f>IF(AND(YEAR(AprSun1+20)=Year,MONTH(AprSun1+20)=4),AprSun1+20, "")</f>
        <v>44303</v>
      </c>
      <c r="R22" s="83"/>
      <c r="S22" s="82">
        <f>IF(AND(YEAR(JulSun1+14)=Year,MONTH(JulSun1+14)=7),JulSun1+14, "")</f>
        <v>44388</v>
      </c>
      <c r="T22" s="84">
        <f>IF(AND(YEAR(JulSun1+15)=Year,MONTH(JulSun1+15)=7),JulSun1+15, "")</f>
        <v>44389</v>
      </c>
      <c r="U22" s="82">
        <f>IF(AND(YEAR(JulSun1+16)=Year,MONTH(JulSun1+16)=7),JulSun1+16, "")</f>
        <v>44390</v>
      </c>
      <c r="V22" s="82">
        <f>IF(AND(YEAR(JulSun1+17)=Year,MONTH(JulSun1+17)=7),JulSun1+17, "")</f>
        <v>44391</v>
      </c>
      <c r="W22" s="82">
        <f>IF(AND(YEAR(JulSun1+18)=Year,MONTH(JulSun1+18)=7),JulSun1+18, "")</f>
        <v>44392</v>
      </c>
      <c r="X22" s="82">
        <f>IF(AND(YEAR(JulSun1+19)=Year,MONTH(JulSun1+19)=7),JulSun1+19, "")</f>
        <v>44393</v>
      </c>
      <c r="Y22" s="82">
        <f>IF(AND(YEAR(JulSun1+20)=Year,MONTH(JulSun1+20)=7),JulSun1+20, "")</f>
        <v>44394</v>
      </c>
      <c r="Z22" s="83"/>
      <c r="AA22" s="82">
        <f>IF(AND(YEAR(OctSun1+14)=Year,MONTH(OctSun1+14)=10),OctSun1+14, "")</f>
        <v>44479</v>
      </c>
      <c r="AB22" s="84">
        <f>IF(AND(YEAR(OctSun1+15)=Year,MONTH(OctSun1+15)=10),OctSun1+15, "")</f>
        <v>44480</v>
      </c>
      <c r="AC22" s="82">
        <f>IF(AND(YEAR(OctSun1+16)=Year,MONTH(OctSun1+16)=10),OctSun1+16, "")</f>
        <v>44481</v>
      </c>
      <c r="AD22" s="85">
        <f>IF(AND(YEAR(OctSun1+17)=Year,MONTH(OctSun1+17)=10),OctSun1+17, "")</f>
        <v>44482</v>
      </c>
      <c r="AE22" s="82">
        <f>IF(AND(YEAR(OctSun1+18)=Year,MONTH(OctSun1+18)=10),OctSun1+18, "")</f>
        <v>44483</v>
      </c>
      <c r="AF22" s="82">
        <f>IF(AND(YEAR(OctSun1+19)=Year,MONTH(OctSun1+19)=10),OctSun1+19, "")</f>
        <v>44484</v>
      </c>
      <c r="AG22" s="82">
        <f>IF(AND(YEAR(OctSun1+20)=Year,MONTH(OctSun1+20)=10),OctSun1+20, "")</f>
        <v>44485</v>
      </c>
    </row>
    <row r="23" spans="3:33" ht="15" x14ac:dyDescent="0.25">
      <c r="C23" s="82">
        <f>IF(AND(YEAR(JanSun1+21)=Year,MONTH(JanSun1+21)=1),JanSun1+21, "")</f>
        <v>44213</v>
      </c>
      <c r="D23" s="84">
        <f>IF(AND(YEAR(JanSun1+22)=Year,MONTH(JanSun1+22)=1),JanSun1+22, "")</f>
        <v>44214</v>
      </c>
      <c r="E23" s="82">
        <f>IF(AND(YEAR(JanSun1+23)=Year,MONTH(JanSun1+23)=1),JanSun1+23, "")</f>
        <v>44215</v>
      </c>
      <c r="F23" s="85">
        <f>IF(AND(YEAR(JanSun1+24)=Year,MONTH(JanSun1+24)=1),JanSun1+24, "")</f>
        <v>44216</v>
      </c>
      <c r="G23" s="82">
        <f>IF(AND(YEAR(JanSun1+25)=Year,MONTH(JanSun1+25)=1),JanSun1+25, "")</f>
        <v>44217</v>
      </c>
      <c r="H23" s="82">
        <f>IF(AND(YEAR(JanSun1+26)=Year,MONTH(JanSun1+26)=1),JanSun1+26, "")</f>
        <v>44218</v>
      </c>
      <c r="I23" s="82">
        <f>IF(AND(YEAR(JanSun1+27)=Year,MONTH(JanSun1+27)=1),JanSun1+27, "")</f>
        <v>44219</v>
      </c>
      <c r="J23" s="83"/>
      <c r="K23" s="82">
        <f>IF(AND(YEAR(AprSun1+21)=Year,MONTH(AprSun1+21)=4),AprSun1+21, "")</f>
        <v>44304</v>
      </c>
      <c r="L23" s="84">
        <f>IF(AND(YEAR(AprSun1+22)=Year,MONTH(AprSun1+22)=4),AprSun1+22, "")</f>
        <v>44305</v>
      </c>
      <c r="M23" s="82">
        <f>IF(AND(YEAR(AprSun1+23)=Year,MONTH(AprSun1+23)=4),AprSun1+23, "")</f>
        <v>44306</v>
      </c>
      <c r="N23" s="82">
        <f>IF(AND(YEAR(AprSun1+24)=Year,MONTH(AprSun1+24)=4),AprSun1+24, "")</f>
        <v>44307</v>
      </c>
      <c r="O23" s="82">
        <f>IF(AND(YEAR(AprSun1+25)=Year,MONTH(AprSun1+25)=4),AprSun1+25, "")</f>
        <v>44308</v>
      </c>
      <c r="P23" s="82">
        <f>IF(AND(YEAR(AprSun1+26)=Year,MONTH(AprSun1+26)=4),AprSun1+26, "")</f>
        <v>44309</v>
      </c>
      <c r="Q23" s="82">
        <f>IF(AND(YEAR(AprSun1+27)=Year,MONTH(AprSun1+27)=4),AprSun1+27, "")</f>
        <v>44310</v>
      </c>
      <c r="R23" s="83"/>
      <c r="S23" s="82">
        <f>IF(AND(YEAR(JulSun1+21)=Year,MONTH(JulSun1+21)=7),JulSun1+21, "")</f>
        <v>44395</v>
      </c>
      <c r="T23" s="84">
        <f>IF(AND(YEAR(JulSun1+22)=Year,MONTH(JulSun1+22)=7),JulSun1+22, "")</f>
        <v>44396</v>
      </c>
      <c r="U23" s="82">
        <f>IF(AND(YEAR(JulSun1+23)=Year,MONTH(JulSun1+23)=7),JulSun1+23, "")</f>
        <v>44397</v>
      </c>
      <c r="V23" s="85">
        <f>IF(AND(YEAR(JulSun1+24)=Year,MONTH(JulSun1+24)=7),JulSun1+24, "")</f>
        <v>44398</v>
      </c>
      <c r="W23" s="82">
        <f>IF(AND(YEAR(JulSun1+25)=Year,MONTH(JulSun1+25)=7),JulSun1+25, "")</f>
        <v>44399</v>
      </c>
      <c r="X23" s="82">
        <f>IF(AND(YEAR(JulSun1+26)=Year,MONTH(JulSun1+26)=7),JulSun1+26, "")</f>
        <v>44400</v>
      </c>
      <c r="Y23" s="82">
        <f>IF(AND(YEAR(JulSun1+27)=Year,MONTH(JulSun1+27)=7),JulSun1+27, "")</f>
        <v>44401</v>
      </c>
      <c r="Z23" s="83"/>
      <c r="AA23" s="82">
        <f>IF(AND(YEAR(OctSun1+21)=Year,MONTH(OctSun1+21)=10),OctSun1+21, "")</f>
        <v>44486</v>
      </c>
      <c r="AB23" s="84">
        <f>IF(AND(YEAR(OctSun1+22)=Year,MONTH(OctSun1+22)=10),OctSun1+22, "")</f>
        <v>44487</v>
      </c>
      <c r="AC23" s="82">
        <f>IF(AND(YEAR(OctSun1+23)=Year,MONTH(OctSun1+23)=10),OctSun1+23, "")</f>
        <v>44488</v>
      </c>
      <c r="AD23" s="82">
        <f>IF(AND(YEAR(OctSun1+24)=Year,MONTH(OctSun1+24)=10),OctSun1+24, "")</f>
        <v>44489</v>
      </c>
      <c r="AE23" s="82">
        <f>IF(AND(YEAR(OctSun1+25)=Year,MONTH(OctSun1+25)=10),OctSun1+25, "")</f>
        <v>44490</v>
      </c>
      <c r="AF23" s="82">
        <f>IF(AND(YEAR(OctSun1+26)=Year,MONTH(OctSun1+26)=10),OctSun1+26, "")</f>
        <v>44491</v>
      </c>
      <c r="AG23" s="82">
        <f>IF(AND(YEAR(OctSun1+27)=Year,MONTH(OctSun1+27)=10),OctSun1+27, "")</f>
        <v>44492</v>
      </c>
    </row>
    <row r="24" spans="3:33" ht="15" x14ac:dyDescent="0.25">
      <c r="C24" s="82">
        <f>IF(AND(YEAR(JanSun1+28)=Year,MONTH(JanSun1+28)=1),JanSun1+28, "")</f>
        <v>44220</v>
      </c>
      <c r="D24" s="84">
        <f>IF(AND(YEAR(JanSun1+29)=Year,MONTH(JanSun1+29)=1),JanSun1+29, "")</f>
        <v>44221</v>
      </c>
      <c r="E24" s="82">
        <f>IF(AND(YEAR(JanSun1+30)=Year,MONTH(JanSun1+30)=1),JanSun1+30, "")</f>
        <v>44222</v>
      </c>
      <c r="F24" s="82">
        <f>IF(AND(YEAR(JanSun1+31)=Year,MONTH(JanSun1+31)=1),JanSun1+31, "")</f>
        <v>44223</v>
      </c>
      <c r="G24" s="82">
        <f>IF(AND(YEAR(JanSun1+32)=Year,MONTH(JanSun1+32)=1),JanSun1+32, "")</f>
        <v>44224</v>
      </c>
      <c r="H24" s="82">
        <f>IF(AND(YEAR(JanSun1+33)=Year,MONTH(JanSun1+33)=1),JanSun1+33, "")</f>
        <v>44225</v>
      </c>
      <c r="I24" s="82">
        <f>IF(AND(YEAR(JanSun1+34)=Year,MONTH(JanSun1+34)=1),JanSun1+34, "")</f>
        <v>44226</v>
      </c>
      <c r="J24" s="83"/>
      <c r="K24" s="82">
        <f>IF(AND(YEAR(AprSun1+28)=Year,MONTH(AprSun1+28)=4),AprSun1+28, "")</f>
        <v>44311</v>
      </c>
      <c r="L24" s="84">
        <f>IF(AND(YEAR(AprSun1+29)=Year,MONTH(AprSun1+29)=4),AprSun1+29, "")</f>
        <v>44312</v>
      </c>
      <c r="M24" s="82">
        <f>IF(AND(YEAR(AprSun1+30)=Year,MONTH(AprSun1+30)=4),AprSun1+30, "")</f>
        <v>44313</v>
      </c>
      <c r="N24" s="85">
        <f>IF(AND(YEAR(AprSun1+31)=Year,MONTH(AprSun1+31)=4),AprSun1+31, "")</f>
        <v>44314</v>
      </c>
      <c r="O24" s="82">
        <f>IF(AND(YEAR(AprSun1+32)=Year,MONTH(AprSun1+32)=4),AprSun1+32, "")</f>
        <v>44315</v>
      </c>
      <c r="P24" s="82">
        <f>IF(AND(YEAR(AprSun1+33)=Year,MONTH(AprSun1+33)=4),AprSun1+33, "")</f>
        <v>44316</v>
      </c>
      <c r="Q24" s="82" t="str">
        <f>IF(AND(YEAR(AprSun1+34)=Year,MONTH(AprSun1+34)=4),AprSun1+34, "")</f>
        <v/>
      </c>
      <c r="R24" s="83"/>
      <c r="S24" s="82">
        <f>IF(AND(YEAR(JulSun1+28)=Year,MONTH(JulSun1+28)=7),JulSun1+28, "")</f>
        <v>44402</v>
      </c>
      <c r="T24" s="84">
        <f>IF(AND(YEAR(JulSun1+29)=Year,MONTH(JulSun1+29)=7),JulSun1+29, "")</f>
        <v>44403</v>
      </c>
      <c r="U24" s="82">
        <f>IF(AND(YEAR(JulSun1+30)=Year,MONTH(JulSun1+30)=7),JulSun1+30, "")</f>
        <v>44404</v>
      </c>
      <c r="V24" s="82">
        <f>IF(AND(YEAR(JulSun1+31)=Year,MONTH(JulSun1+31)=7),JulSun1+31, "")</f>
        <v>44405</v>
      </c>
      <c r="W24" s="82">
        <f>IF(AND(YEAR(JulSun1+32)=Year,MONTH(JulSun1+32)=7),JulSun1+32, "")</f>
        <v>44406</v>
      </c>
      <c r="X24" s="82">
        <f>IF(AND(YEAR(JulSun1+33)=Year,MONTH(JulSun1+33)=7),JulSun1+33, "")</f>
        <v>44407</v>
      </c>
      <c r="Y24" s="82">
        <f>IF(AND(YEAR(JulSun1+34)=Year,MONTH(JulSun1+34)=7),JulSun1+34, "")</f>
        <v>44408</v>
      </c>
      <c r="Z24" s="83"/>
      <c r="AA24" s="82">
        <f>IF(AND(YEAR(OctSun1+28)=Year,MONTH(OctSun1+28)=10),OctSun1+28, "")</f>
        <v>44493</v>
      </c>
      <c r="AB24" s="84">
        <f>IF(AND(YEAR(OctSun1+29)=Year,MONTH(OctSun1+29)=10),OctSun1+29, "")</f>
        <v>44494</v>
      </c>
      <c r="AC24" s="82">
        <f>IF(AND(YEAR(OctSun1+30)=Year,MONTH(OctSun1+30)=10),OctSun1+30, "")</f>
        <v>44495</v>
      </c>
      <c r="AD24" s="85">
        <f>IF(AND(YEAR(OctSun1+31)=Year,MONTH(OctSun1+31)=10),OctSun1+31, "")</f>
        <v>44496</v>
      </c>
      <c r="AE24" s="82">
        <f>IF(AND(YEAR(OctSun1+32)=Year,MONTH(OctSun1+32)=10),OctSun1+32, "")</f>
        <v>44497</v>
      </c>
      <c r="AF24" s="82">
        <f>IF(AND(YEAR(OctSun1+33)=Year,MONTH(OctSun1+33)=10),OctSun1+33, "")</f>
        <v>44498</v>
      </c>
      <c r="AG24" s="82">
        <f>IF(AND(YEAR(OctSun1+34)=Year,MONTH(OctSun1+34)=10),OctSun1+34, "")</f>
        <v>44499</v>
      </c>
    </row>
    <row r="25" spans="3:33" ht="15" x14ac:dyDescent="0.25">
      <c r="C25" s="86">
        <f>IF(AND(YEAR(JanSun1+35)=Year,MONTH(JanSun1+35)=1),JanSun1+35, "")</f>
        <v>44227</v>
      </c>
      <c r="D25" s="86" t="str">
        <f>IF(AND(YEAR(JanSun1+36)=Year,MONTH(JanSun1+36)=1),JanSun1+36, "")</f>
        <v/>
      </c>
      <c r="E25" s="86" t="str">
        <f>IF(AND(YEAR(JanSun1+37)=Year,MONTH(JanSun1+37)=1),JanSun1+37, "")</f>
        <v/>
      </c>
      <c r="F25" s="86" t="str">
        <f>IF(AND(YEAR(JanSun1+38)=Year,MONTH(JanSun1+38)=1),JanSun1+38, "")</f>
        <v/>
      </c>
      <c r="G25" s="86" t="str">
        <f>IF(AND(YEAR(JanSun1+39)=Year,MONTH(JanSun1+39)=1),JanSun1+39, "")</f>
        <v/>
      </c>
      <c r="H25" s="86" t="str">
        <f>IF(AND(YEAR(JanSun1+40)=Year,MONTH(JanSun1+40)=1),JanSun1+40, "")</f>
        <v/>
      </c>
      <c r="I25" s="86" t="str">
        <f>IF(AND(YEAR(JanSun1+41)=Year,MONTH(JanSun1+41)=1),JanSun1+41, "")</f>
        <v/>
      </c>
      <c r="K25" s="86" t="str">
        <f>IF(AND(YEAR(AprSun1+35)=Year,MONTH(AprSun1+35)=4),AprSun1+35, "")</f>
        <v/>
      </c>
      <c r="L25" s="86" t="str">
        <f>IF(AND(YEAR(AprSun1+36)=Year,MONTH(AprSun1+36)=4),AprSun1+36, "")</f>
        <v/>
      </c>
      <c r="M25" s="86" t="str">
        <f>IF(AND(YEAR(AprSun1+37)=Year,MONTH(AprSun1+37)=4),AprSun1+37, "")</f>
        <v/>
      </c>
      <c r="N25" s="86" t="str">
        <f>IF(AND(YEAR(AprSun1+38)=Year,MONTH(AprSun1+38)=4),AprSun1+38, "")</f>
        <v/>
      </c>
      <c r="O25" s="86" t="str">
        <f>IF(AND(YEAR(AprSun1+39)=Year,MONTH(AprSun1+39)=4),AprSun1+39, "")</f>
        <v/>
      </c>
      <c r="P25" s="86" t="str">
        <f>IF(AND(YEAR(AprSun1+40)=Year,MONTH(AprSun1+40)=4),AprSun1+40, "")</f>
        <v/>
      </c>
      <c r="Q25" s="86" t="str">
        <f>IF(AND(YEAR(AprSun1+41)=Year,MONTH(AprSun1+41)=4),AprSun1+41, "")</f>
        <v/>
      </c>
      <c r="S25" s="86" t="str">
        <f>IF(AND(YEAR(JulSun1+35)=Year,MONTH(JulSun1+35)=7),JulSun1+35, "")</f>
        <v/>
      </c>
      <c r="T25" s="86" t="str">
        <f>IF(AND(YEAR(JulSun1+36)=Year,MONTH(JulSun1+36)=7),JulSun1+36, "")</f>
        <v/>
      </c>
      <c r="U25" s="86" t="str">
        <f>IF(AND(YEAR(JulSun1+37)=Year,MONTH(JulSun1+37)=7),JulSun1+37, "")</f>
        <v/>
      </c>
      <c r="V25" s="86" t="str">
        <f>IF(AND(YEAR(JulSun1+38)=Year,MONTH(JulSun1+38)=7),JulSun1+38, "")</f>
        <v/>
      </c>
      <c r="W25" s="86" t="str">
        <f>IF(AND(YEAR(JulSun1+39)=Year,MONTH(JulSun1+39)=7),JulSun1+39, "")</f>
        <v/>
      </c>
      <c r="X25" s="86" t="str">
        <f>IF(AND(YEAR(JulSun1+40)=Year,MONTH(JulSun1+40)=7),JulSun1+40, "")</f>
        <v/>
      </c>
      <c r="Y25" s="86" t="str">
        <f>IF(AND(YEAR(JulSun1+41)=Year,MONTH(JulSun1+41)=7),JulSun1+41, "")</f>
        <v/>
      </c>
      <c r="AA25" s="86">
        <f>IF(AND(YEAR(OctSun1+35)=Year,MONTH(OctSun1+35)=10),OctSun1+35, "")</f>
        <v>44500</v>
      </c>
      <c r="AB25" s="86" t="str">
        <f>IF(AND(YEAR(OctSun1+36)=Year,MONTH(OctSun1+36)=10),OctSun1+36, "")</f>
        <v/>
      </c>
      <c r="AC25" s="86" t="str">
        <f>IF(AND(YEAR(OctSun1+37)=Year,MONTH(OctSun1+37)=10),OctSun1+37, "")</f>
        <v/>
      </c>
      <c r="AD25" s="86" t="str">
        <f>IF(AND(YEAR(OctSun1+38)=Year,MONTH(OctSun1+38)=10),OctSun1+38, "")</f>
        <v/>
      </c>
      <c r="AE25" s="86" t="str">
        <f>IF(AND(YEAR(OctSun1+39)=Year,MONTH(OctSun1+39)=10),OctSun1+39, "")</f>
        <v/>
      </c>
      <c r="AF25" s="86" t="str">
        <f>IF(AND(YEAR(OctSun1+40)=Year,MONTH(OctSun1+40)=10),OctSun1+40, "")</f>
        <v/>
      </c>
      <c r="AG25" s="86" t="str">
        <f>IF(AND(YEAR(OctSun1+41)=Year,MONTH(OctSun1+41)=10),OctSun1+41, "")</f>
        <v/>
      </c>
    </row>
    <row r="27" spans="3:33" ht="20.25" thickBot="1" x14ac:dyDescent="0.3">
      <c r="C27" s="80" t="s">
        <v>2</v>
      </c>
      <c r="D27" s="80"/>
      <c r="E27" s="80"/>
      <c r="F27" s="80"/>
      <c r="G27" s="80"/>
      <c r="H27" s="80"/>
      <c r="I27" s="80"/>
      <c r="K27" s="80" t="s">
        <v>5</v>
      </c>
      <c r="L27" s="80"/>
      <c r="M27" s="80"/>
      <c r="N27" s="80"/>
      <c r="O27" s="80"/>
      <c r="P27" s="80"/>
      <c r="Q27" s="80"/>
      <c r="S27" s="80" t="s">
        <v>8</v>
      </c>
      <c r="T27" s="80"/>
      <c r="U27" s="80"/>
      <c r="V27" s="80"/>
      <c r="W27" s="80"/>
      <c r="X27" s="80"/>
      <c r="Y27" s="80"/>
      <c r="AA27" s="80" t="s">
        <v>12</v>
      </c>
      <c r="AB27" s="80"/>
      <c r="AC27" s="80"/>
      <c r="AD27" s="80"/>
      <c r="AE27" s="80"/>
      <c r="AF27" s="80"/>
      <c r="AG27" s="80"/>
    </row>
    <row r="28" spans="3:33" ht="15.75" thickTop="1" x14ac:dyDescent="0.25">
      <c r="C28" s="87" t="s">
        <v>42</v>
      </c>
      <c r="D28" s="87" t="s">
        <v>43</v>
      </c>
      <c r="E28" s="87" t="s">
        <v>44</v>
      </c>
      <c r="F28" s="87" t="s">
        <v>45</v>
      </c>
      <c r="G28" s="87" t="s">
        <v>46</v>
      </c>
      <c r="H28" s="87" t="s">
        <v>47</v>
      </c>
      <c r="I28" s="87" t="s">
        <v>48</v>
      </c>
      <c r="J28" s="83"/>
      <c r="K28" s="87" t="s">
        <v>42</v>
      </c>
      <c r="L28" s="87" t="s">
        <v>43</v>
      </c>
      <c r="M28" s="87" t="s">
        <v>44</v>
      </c>
      <c r="N28" s="87" t="s">
        <v>45</v>
      </c>
      <c r="O28" s="87" t="s">
        <v>46</v>
      </c>
      <c r="P28" s="87" t="s">
        <v>47</v>
      </c>
      <c r="Q28" s="87" t="s">
        <v>48</v>
      </c>
      <c r="R28" s="83"/>
      <c r="S28" s="87" t="s">
        <v>42</v>
      </c>
      <c r="T28" s="87" t="s">
        <v>43</v>
      </c>
      <c r="U28" s="87" t="s">
        <v>44</v>
      </c>
      <c r="V28" s="87" t="s">
        <v>45</v>
      </c>
      <c r="W28" s="87" t="s">
        <v>46</v>
      </c>
      <c r="X28" s="87" t="s">
        <v>47</v>
      </c>
      <c r="Y28" s="87" t="s">
        <v>48</v>
      </c>
      <c r="Z28" s="83"/>
      <c r="AA28" s="87" t="s">
        <v>42</v>
      </c>
      <c r="AB28" s="87" t="s">
        <v>43</v>
      </c>
      <c r="AC28" s="87" t="s">
        <v>44</v>
      </c>
      <c r="AD28" s="87" t="s">
        <v>45</v>
      </c>
      <c r="AE28" s="87" t="s">
        <v>46</v>
      </c>
      <c r="AF28" s="87" t="s">
        <v>47</v>
      </c>
      <c r="AG28" s="87" t="s">
        <v>48</v>
      </c>
    </row>
    <row r="29" spans="3:33" ht="15" x14ac:dyDescent="0.25">
      <c r="C29" s="82" t="str">
        <f>IF(AND(YEAR(FebSun1)=Year,MONTH(FebSun1)=2),FebSun1, "")</f>
        <v/>
      </c>
      <c r="D29" s="84">
        <f>IF(AND(YEAR(FebSun1+1)=Year,MONTH(FebSun1+1)=2),FebSun1+1, "")</f>
        <v>44228</v>
      </c>
      <c r="E29" s="82">
        <f>IF(AND(YEAR(FebSun1+2)=Year,MONTH(FebSun1+2)=2),FebSun1+2, "")</f>
        <v>44229</v>
      </c>
      <c r="F29" s="85">
        <f>IF(AND(YEAR(FebSun1+3)=Year,MONTH(FebSun1+3)=2),FebSun1+3, "")</f>
        <v>44230</v>
      </c>
      <c r="G29" s="82">
        <f>IF(AND(YEAR(FebSun1+4)=Year,MONTH(FebSun1+4)=2),FebSun1+4, "")</f>
        <v>44231</v>
      </c>
      <c r="H29" s="82">
        <f>IF(AND(YEAR(FebSun1+5)=Year,MONTH(FebSun1+5)=2),FebSun1+5, "")</f>
        <v>44232</v>
      </c>
      <c r="I29" s="82">
        <f>IF(AND(YEAR(FebSun1+6)=Year,MONTH(FebSun1+6)=2),FebSun1+6, "")</f>
        <v>44233</v>
      </c>
      <c r="J29" s="83"/>
      <c r="K29" s="82" t="str">
        <f>IF(AND(YEAR(MaySun1)=Year,MONTH(MaySun1)=5),MaySun1, "")</f>
        <v/>
      </c>
      <c r="L29" s="82" t="str">
        <f>IF(AND(YEAR(MaySun1+1)=Year,MONTH(MaySun1+1)=5),MaySun1+1, "")</f>
        <v/>
      </c>
      <c r="M29" s="82" t="str">
        <f>IF(AND(YEAR(MaySun1+2)=Year,MONTH(MaySun1+2)=5),MaySun1+2, "")</f>
        <v/>
      </c>
      <c r="N29" s="82" t="str">
        <f>IF(AND(YEAR(MaySun1+3)=Year,MONTH(MaySun1+3)=5),MaySun1+3, "")</f>
        <v/>
      </c>
      <c r="O29" s="82" t="str">
        <f>IF(AND(YEAR(MaySun1+4)=Year,MONTH(MaySun1+4)=5),MaySun1+4, "")</f>
        <v/>
      </c>
      <c r="P29" s="82" t="str">
        <f>IF(AND(YEAR(MaySun1+5)=Year,MONTH(MaySun1+5)=5),MaySun1+5, "")</f>
        <v/>
      </c>
      <c r="Q29" s="82">
        <f>IF(AND(YEAR(MaySun1+6)=Year,MONTH(MaySun1+6)=5),MaySun1+6, "")</f>
        <v>44317</v>
      </c>
      <c r="R29" s="83"/>
      <c r="S29" s="82">
        <f>IF(AND(YEAR(AugSun1)=Year,MONTH(AugSun1)=8),AugSun1, "")</f>
        <v>44409</v>
      </c>
      <c r="T29" s="84">
        <f>IF(AND(YEAR(AugSun1+1)=Year,MONTH(AugSun1+1)=8),AugSun1+1, "")</f>
        <v>44410</v>
      </c>
      <c r="U29" s="82">
        <f>IF(AND(YEAR(AugSun1+2)=Year,MONTH(AugSun1+2)=8),AugSun1+2, "")</f>
        <v>44411</v>
      </c>
      <c r="V29" s="85">
        <f>IF(AND(YEAR(AugSun1+3)=Year,MONTH(AugSun1+3)=8),AugSun1+3, "")</f>
        <v>44412</v>
      </c>
      <c r="W29" s="82">
        <f>IF(AND(YEAR(AugSun1+4)=Year,MONTH(AugSun1+4)=8),AugSun1+4, "")</f>
        <v>44413</v>
      </c>
      <c r="X29" s="82">
        <f>IF(AND(YEAR(AugSun1+5)=Year,MONTH(AugSun1+5)=8),AugSun1+5, "")</f>
        <v>44414</v>
      </c>
      <c r="Y29" s="82">
        <f>IF(AND(YEAR(AugSun1+6)=Year,MONTH(AugSun1+6)=8),AugSun1+6, "")</f>
        <v>44415</v>
      </c>
      <c r="Z29" s="83"/>
      <c r="AA29" s="82" t="str">
        <f>IF(AND(YEAR(NovSun1)=Year,MONTH(NovSun1)=11),NovSun1, "")</f>
        <v/>
      </c>
      <c r="AB29" s="84">
        <f>IF(AND(YEAR(NovSun1+1)=Year,MONTH(NovSun1+1)=11),NovSun1+1, "")</f>
        <v>44501</v>
      </c>
      <c r="AC29" s="82">
        <f>IF(AND(YEAR(NovSun1+2)=Year,MONTH(NovSun1+2)=11),NovSun1+2, "")</f>
        <v>44502</v>
      </c>
      <c r="AD29" s="82">
        <f>IF(AND(YEAR(NovSun1+3)=Year,MONTH(NovSun1+3)=11),NovSun1+3, "")</f>
        <v>44503</v>
      </c>
      <c r="AE29" s="82">
        <f>IF(AND(YEAR(NovSun1+4)=Year,MONTH(NovSun1+4)=11),NovSun1+4, "")</f>
        <v>44504</v>
      </c>
      <c r="AF29" s="82">
        <f>IF(AND(YEAR(NovSun1+5)=Year,MONTH(NovSun1+5)=11),NovSun1+5, "")</f>
        <v>44505</v>
      </c>
      <c r="AG29" s="82">
        <f>IF(AND(YEAR(NovSun1+6)=Year,MONTH(NovSun1+6)=11),NovSun1+6, "")</f>
        <v>44506</v>
      </c>
    </row>
    <row r="30" spans="3:33" ht="15" x14ac:dyDescent="0.25">
      <c r="C30" s="82">
        <f>IF(AND(YEAR(FebSun1+7)=Year,MONTH(FebSun1+7)=2),FebSun1+7, "")</f>
        <v>44234</v>
      </c>
      <c r="D30" s="84">
        <f>IF(AND(YEAR(FebSun1+8)=Year,MONTH(FebSun1+8)=2),FebSun1+8, "")</f>
        <v>44235</v>
      </c>
      <c r="E30" s="82">
        <f>IF(AND(YEAR(FebSun1+9)=Year,MONTH(FebSun1+9)=2),FebSun1+9, "")</f>
        <v>44236</v>
      </c>
      <c r="F30" s="82">
        <f>IF(AND(YEAR(FebSun1+10)=Year,MONTH(FebSun1+10)=2),FebSun1+10, "")</f>
        <v>44237</v>
      </c>
      <c r="G30" s="82">
        <f>IF(AND(YEAR(FebSun1+11)=Year,MONTH(FebSun1+11)=2),FebSun1+11, "")</f>
        <v>44238</v>
      </c>
      <c r="H30" s="82">
        <f>IF(AND(YEAR(FebSun1+12)=Year,MONTH(FebSun1+12)=2),FebSun1+12, "")</f>
        <v>44239</v>
      </c>
      <c r="I30" s="82">
        <f>IF(AND(YEAR(FebSun1+13)=Year,MONTH(FebSun1+13)=2),FebSun1+13, "")</f>
        <v>44240</v>
      </c>
      <c r="J30" s="83"/>
      <c r="K30" s="82">
        <f>IF(AND(YEAR(MaySun1+7)=Year,MONTH(MaySun1+7)=5),MaySun1+7, "")</f>
        <v>44318</v>
      </c>
      <c r="L30" s="84">
        <f>IF(AND(YEAR(MaySun1+8)=Year,MONTH(MaySun1+8)=5),MaySun1+8, "")</f>
        <v>44319</v>
      </c>
      <c r="M30" s="82">
        <f>IF(AND(YEAR(MaySun1+9)=Year,MONTH(MaySun1+9)=5),MaySun1+9, "")</f>
        <v>44320</v>
      </c>
      <c r="N30" s="82">
        <f>IF(AND(YEAR(MaySun1+10)=Year,MONTH(MaySun1+10)=5),MaySun1+10, "")</f>
        <v>44321</v>
      </c>
      <c r="O30" s="82">
        <f>IF(AND(YEAR(MaySun1+11)=Year,MONTH(MaySun1+11)=5),MaySun1+11, "")</f>
        <v>44322</v>
      </c>
      <c r="P30" s="82">
        <f>IF(AND(YEAR(MaySun1+12)=Year,MONTH(MaySun1+12)=5),MaySun1+12, "")</f>
        <v>44323</v>
      </c>
      <c r="Q30" s="82">
        <f>IF(AND(YEAR(MaySun1+13)=Year,MONTH(MaySun1+13)=5),MaySun1+13, "")</f>
        <v>44324</v>
      </c>
      <c r="R30" s="83"/>
      <c r="S30" s="82">
        <f>IF(AND(YEAR(AugSun1+7)=Year,MONTH(AugSun1+7)=8),AugSun1+7, "")</f>
        <v>44416</v>
      </c>
      <c r="T30" s="84">
        <f>IF(AND(YEAR(AugSun1+8)=Year,MONTH(AugSun1+8)=8),AugSun1+8, "")</f>
        <v>44417</v>
      </c>
      <c r="U30" s="82">
        <f>IF(AND(YEAR(AugSun1+9)=Year,MONTH(AugSun1+9)=8),AugSun1+9, "")</f>
        <v>44418</v>
      </c>
      <c r="V30" s="82">
        <f>IF(AND(YEAR(AugSun1+10)=Year,MONTH(AugSun1+10)=8),AugSun1+10, "")</f>
        <v>44419</v>
      </c>
      <c r="W30" s="82">
        <f>IF(AND(YEAR(AugSun1+11)=Year,MONTH(AugSun1+11)=8),AugSun1+11, "")</f>
        <v>44420</v>
      </c>
      <c r="X30" s="82">
        <f>IF(AND(YEAR(AugSun1+12)=Year,MONTH(AugSun1+12)=8),AugSun1+12, "")</f>
        <v>44421</v>
      </c>
      <c r="Y30" s="82">
        <f>IF(AND(YEAR(AugSun1+13)=Year,MONTH(AugSun1+13)=8),AugSun1+13, "")</f>
        <v>44422</v>
      </c>
      <c r="Z30" s="83"/>
      <c r="AA30" s="82">
        <f>IF(AND(YEAR(NovSun1+7)=Year,MONTH(NovSun1+7)=11),NovSun1+7, "")</f>
        <v>44507</v>
      </c>
      <c r="AB30" s="84">
        <f>IF(AND(YEAR(NovSun1+8)=Year,MONTH(NovSun1+8)=11),NovSun1+8, "")</f>
        <v>44508</v>
      </c>
      <c r="AC30" s="82">
        <f>IF(AND(YEAR(NovSun1+9)=Year,MONTH(NovSun1+9)=11),NovSun1+9, "")</f>
        <v>44509</v>
      </c>
      <c r="AD30" s="85">
        <f>IF(AND(YEAR(NovSun1+10)=Year,MONTH(NovSun1+10)=11),NovSun1+10, "")</f>
        <v>44510</v>
      </c>
      <c r="AE30" s="82">
        <f>IF(AND(YEAR(NovSun1+11)=Year,MONTH(NovSun1+11)=11),NovSun1+11, "")</f>
        <v>44511</v>
      </c>
      <c r="AF30" s="82">
        <f>IF(AND(YEAR(NovSun1+12)=Year,MONTH(NovSun1+12)=11),NovSun1+12, "")</f>
        <v>44512</v>
      </c>
      <c r="AG30" s="82">
        <f>IF(AND(YEAR(NovSun1+13)=Year,MONTH(NovSun1+13)=11),NovSun1+13, "")</f>
        <v>44513</v>
      </c>
    </row>
    <row r="31" spans="3:33" ht="15" x14ac:dyDescent="0.25">
      <c r="C31" s="82">
        <f>IF(AND(YEAR(FebSun1+14)=Year,MONTH(FebSun1+14)=2),FebSun1+14, "")</f>
        <v>44241</v>
      </c>
      <c r="D31" s="84">
        <f>IF(AND(YEAR(FebSun1+15)=Year,MONTH(FebSun1+15)=2),FebSun1+15, "")</f>
        <v>44242</v>
      </c>
      <c r="E31" s="82">
        <f>IF(AND(YEAR(FebSun1+16)=Year,MONTH(FebSun1+16)=2),FebSun1+16, "")</f>
        <v>44243</v>
      </c>
      <c r="F31" s="85">
        <f>IF(AND(YEAR(FebSun1+17)=Year,MONTH(FebSun1+17)=2),FebSun1+17, "")</f>
        <v>44244</v>
      </c>
      <c r="G31" s="82">
        <f>IF(AND(YEAR(FebSun1+18)=Year,MONTH(FebSun1+18)=2),FebSun1+18, "")</f>
        <v>44245</v>
      </c>
      <c r="H31" s="82">
        <f>IF(AND(YEAR(FebSun1+19)=Year,MONTH(FebSun1+19)=2),FebSun1+19, "")</f>
        <v>44246</v>
      </c>
      <c r="I31" s="82">
        <f>IF(AND(YEAR(FebSun1+20)=Year,MONTH(FebSun1+20)=2),FebSun1+20, "")</f>
        <v>44247</v>
      </c>
      <c r="J31" s="83"/>
      <c r="K31" s="82">
        <f>IF(AND(YEAR(MaySun1+14)=Year,MONTH(MaySun1+14)=5),MaySun1+14, "")</f>
        <v>44325</v>
      </c>
      <c r="L31" s="84">
        <f>IF(AND(YEAR(MaySun1+15)=Year,MONTH(MaySun1+15)=5),MaySun1+15, "")</f>
        <v>44326</v>
      </c>
      <c r="M31" s="82">
        <f>IF(AND(YEAR(MaySun1+16)=Year,MONTH(MaySun1+16)=5),MaySun1+16, "")</f>
        <v>44327</v>
      </c>
      <c r="N31" s="85">
        <f>IF(AND(YEAR(MaySun1+17)=Year,MONTH(MaySun1+17)=5),MaySun1+17, "")</f>
        <v>44328</v>
      </c>
      <c r="O31" s="82">
        <f>IF(AND(YEAR(MaySun1+18)=Year,MONTH(MaySun1+18)=5),MaySun1+18, "")</f>
        <v>44329</v>
      </c>
      <c r="P31" s="82">
        <f>IF(AND(YEAR(MaySun1+19)=Year,MONTH(MaySun1+19)=5),MaySun1+19, "")</f>
        <v>44330</v>
      </c>
      <c r="Q31" s="82">
        <f>IF(AND(YEAR(MaySun1+20)=Year,MONTH(MaySun1+20)=5),MaySun1+20, "")</f>
        <v>44331</v>
      </c>
      <c r="R31" s="83"/>
      <c r="S31" s="82">
        <f>IF(AND(YEAR(AugSun1+14)=Year,MONTH(AugSun1+14)=8),AugSun1+14, "")</f>
        <v>44423</v>
      </c>
      <c r="T31" s="84">
        <f>IF(AND(YEAR(AugSun1+15)=Year,MONTH(AugSun1+15)=8),AugSun1+15, "")</f>
        <v>44424</v>
      </c>
      <c r="U31" s="82">
        <f>IF(AND(YEAR(AugSun1+16)=Year,MONTH(AugSun1+16)=8),AugSun1+16, "")</f>
        <v>44425</v>
      </c>
      <c r="V31" s="85">
        <f>IF(AND(YEAR(AugSun1+17)=Year,MONTH(AugSun1+17)=8),AugSun1+17, "")</f>
        <v>44426</v>
      </c>
      <c r="W31" s="82">
        <f>IF(AND(YEAR(AugSun1+18)=Year,MONTH(AugSun1+18)=8),AugSun1+18, "")</f>
        <v>44427</v>
      </c>
      <c r="X31" s="82">
        <f>IF(AND(YEAR(AugSun1+19)=Year,MONTH(AugSun1+19)=8),AugSun1+19, "")</f>
        <v>44428</v>
      </c>
      <c r="Y31" s="82">
        <f>IF(AND(YEAR(AugSun1+20)=Year,MONTH(AugSun1+20)=8),AugSun1+20, "")</f>
        <v>44429</v>
      </c>
      <c r="Z31" s="83"/>
      <c r="AA31" s="82">
        <f>IF(AND(YEAR(NovSun1+14)=Year,MONTH(NovSun1+14)=11),NovSun1+14, "")</f>
        <v>44514</v>
      </c>
      <c r="AB31" s="84">
        <f>IF(AND(YEAR(NovSun1+15)=Year,MONTH(NovSun1+15)=11),NovSun1+15, "")</f>
        <v>44515</v>
      </c>
      <c r="AC31" s="82">
        <f>IF(AND(YEAR(NovSun1+16)=Year,MONTH(NovSun1+16)=11),NovSun1+16, "")</f>
        <v>44516</v>
      </c>
      <c r="AD31" s="82">
        <f>IF(AND(YEAR(NovSun1+17)=Year,MONTH(NovSun1+17)=11),NovSun1+17, "")</f>
        <v>44517</v>
      </c>
      <c r="AE31" s="82">
        <f>IF(AND(YEAR(NovSun1+18)=Year,MONTH(NovSun1+18)=11),NovSun1+18, "")</f>
        <v>44518</v>
      </c>
      <c r="AF31" s="82">
        <f>IF(AND(YEAR(NovSun1+19)=Year,MONTH(NovSun1+19)=11),NovSun1+19, "")</f>
        <v>44519</v>
      </c>
      <c r="AG31" s="82">
        <f>IF(AND(YEAR(NovSun1+20)=Year,MONTH(NovSun1+20)=11),NovSun1+20, "")</f>
        <v>44520</v>
      </c>
    </row>
    <row r="32" spans="3:33" ht="15" x14ac:dyDescent="0.25">
      <c r="C32" s="82">
        <f>IF(AND(YEAR(FebSun1+21)=Year,MONTH(FebSun1+21)=2),FebSun1+21, "")</f>
        <v>44248</v>
      </c>
      <c r="D32" s="84">
        <f>IF(AND(YEAR(FebSun1+22)=Year,MONTH(FebSun1+22)=2),FebSun1+22, "")</f>
        <v>44249</v>
      </c>
      <c r="E32" s="82">
        <f>IF(AND(YEAR(FebSun1+23)=Year,MONTH(FebSun1+23)=2),FebSun1+23, "")</f>
        <v>44250</v>
      </c>
      <c r="F32" s="82">
        <f>IF(AND(YEAR(FebSun1+24)=Year,MONTH(FebSun1+24)=2),FebSun1+24, "")</f>
        <v>44251</v>
      </c>
      <c r="G32" s="82">
        <f>IF(AND(YEAR(FebSun1+25)=Year,MONTH(FebSun1+25)=2),FebSun1+25, "")</f>
        <v>44252</v>
      </c>
      <c r="H32" s="82">
        <f>IF(AND(YEAR(FebSun1+26)=Year,MONTH(FebSun1+26)=2),FebSun1+26, "")</f>
        <v>44253</v>
      </c>
      <c r="I32" s="82">
        <f>IF(AND(YEAR(FebSun1+27)=Year,MONTH(FebSun1+27)=2),FebSun1+27, "")</f>
        <v>44254</v>
      </c>
      <c r="J32" s="83"/>
      <c r="K32" s="82">
        <f>IF(AND(YEAR(MaySun1+21)=Year,MONTH(MaySun1+21)=5),MaySun1+21, "")</f>
        <v>44332</v>
      </c>
      <c r="L32" s="84">
        <f>IF(AND(YEAR(MaySun1+22)=Year,MONTH(MaySun1+22)=5),MaySun1+22, "")</f>
        <v>44333</v>
      </c>
      <c r="M32" s="82">
        <f>IF(AND(YEAR(MaySun1+23)=Year,MONTH(MaySun1+23)=5),MaySun1+23, "")</f>
        <v>44334</v>
      </c>
      <c r="N32" s="82">
        <f>IF(AND(YEAR(MaySun1+24)=Year,MONTH(MaySun1+24)=5),MaySun1+24, "")</f>
        <v>44335</v>
      </c>
      <c r="O32" s="82">
        <f>IF(AND(YEAR(MaySun1+25)=Year,MONTH(MaySun1+25)=5),MaySun1+25, "")</f>
        <v>44336</v>
      </c>
      <c r="P32" s="82">
        <f>IF(AND(YEAR(MaySun1+26)=Year,MONTH(MaySun1+26)=5),MaySun1+26, "")</f>
        <v>44337</v>
      </c>
      <c r="Q32" s="82">
        <f>IF(AND(YEAR(MaySun1+27)=Year,MONTH(MaySun1+27)=5),MaySun1+27, "")</f>
        <v>44338</v>
      </c>
      <c r="R32" s="83"/>
      <c r="S32" s="82">
        <f>IF(AND(YEAR(AugSun1+21)=Year,MONTH(AugSun1+21)=8),AugSun1+21, "")</f>
        <v>44430</v>
      </c>
      <c r="T32" s="84">
        <f>IF(AND(YEAR(AugSun1+22)=Year,MONTH(AugSun1+22)=8),AugSun1+22, "")</f>
        <v>44431</v>
      </c>
      <c r="U32" s="82">
        <f>IF(AND(YEAR(AugSun1+23)=Year,MONTH(AugSun1+23)=8),AugSun1+23, "")</f>
        <v>44432</v>
      </c>
      <c r="V32" s="82">
        <f>IF(AND(YEAR(AugSun1+24)=Year,MONTH(AugSun1+24)=8),AugSun1+24, "")</f>
        <v>44433</v>
      </c>
      <c r="W32" s="82">
        <f>IF(AND(YEAR(AugSun1+25)=Year,MONTH(AugSun1+25)=8),AugSun1+25, "")</f>
        <v>44434</v>
      </c>
      <c r="X32" s="82">
        <f>IF(AND(YEAR(AugSun1+26)=Year,MONTH(AugSun1+26)=8),AugSun1+26, "")</f>
        <v>44435</v>
      </c>
      <c r="Y32" s="82">
        <f>IF(AND(YEAR(AugSun1+27)=Year,MONTH(AugSun1+27)=8),AugSun1+27, "")</f>
        <v>44436</v>
      </c>
      <c r="Z32" s="83"/>
      <c r="AA32" s="82">
        <f>IF(AND(YEAR(NovSun1+21)=Year,MONTH(NovSun1+21)=11),NovSun1+21, "")</f>
        <v>44521</v>
      </c>
      <c r="AB32" s="84">
        <f>IF(AND(YEAR(NovSun1+22)=Year,MONTH(NovSun1+22)=11),NovSun1+22, "")</f>
        <v>44522</v>
      </c>
      <c r="AC32" s="82">
        <f>IF(AND(YEAR(NovSun1+23)=Year,MONTH(NovSun1+23)=11),NovSun1+23, "")</f>
        <v>44523</v>
      </c>
      <c r="AD32" s="85">
        <f>IF(AND(YEAR(NovSun1+24)=Year,MONTH(NovSun1+24)=11),NovSun1+24, "")</f>
        <v>44524</v>
      </c>
      <c r="AE32" s="82">
        <f>IF(AND(YEAR(NovSun1+25)=Year,MONTH(NovSun1+25)=11),NovSun1+25, "")</f>
        <v>44525</v>
      </c>
      <c r="AF32" s="82">
        <f>IF(AND(YEAR(NovSun1+26)=Year,MONTH(NovSun1+26)=11),NovSun1+26, "")</f>
        <v>44526</v>
      </c>
      <c r="AG32" s="82">
        <f>IF(AND(YEAR(NovSun1+27)=Year,MONTH(NovSun1+27)=11),NovSun1+27, "")</f>
        <v>44527</v>
      </c>
    </row>
    <row r="33" spans="2:33" ht="15" x14ac:dyDescent="0.25">
      <c r="C33" s="82">
        <f>IF(AND(YEAR(FebSun1+28)=Year,MONTH(FebSun1+28)=2),FebSun1+28, "")</f>
        <v>44255</v>
      </c>
      <c r="D33" s="82" t="str">
        <f>IF(AND(YEAR(FebSun1+29)=Year,MONTH(FebSun1+29)=2),FebSun1+29, "")</f>
        <v/>
      </c>
      <c r="E33" s="82" t="str">
        <f>IF(AND(YEAR(FebSun1+30)=Year,MONTH(FebSun1+30)=2),FebSun1+30, "")</f>
        <v/>
      </c>
      <c r="F33" s="82" t="str">
        <f>IF(AND(YEAR(FebSun1+31)=Year,MONTH(FebSun1+31)=2),FebSun1+31, "")</f>
        <v/>
      </c>
      <c r="G33" s="82" t="str">
        <f>IF(AND(YEAR(FebSun1+32)=Year,MONTH(FebSun1+32)=2),FebSun1+32, "")</f>
        <v/>
      </c>
      <c r="H33" s="82" t="str">
        <f>IF(AND(YEAR(FebSun1+33)=Year,MONTH(FebSun1+33)=2),FebSun1+33, "")</f>
        <v/>
      </c>
      <c r="I33" s="82" t="str">
        <f>IF(AND(YEAR(FebSun1+34)=Year,MONTH(FebSun1+34)=2),FebSun1+34, "")</f>
        <v/>
      </c>
      <c r="J33" s="83"/>
      <c r="K33" s="82">
        <f>IF(AND(YEAR(MaySun1+28)=Year,MONTH(MaySun1+28)=5),MaySun1+28, "")</f>
        <v>44339</v>
      </c>
      <c r="L33" s="84">
        <f>IF(AND(YEAR(MaySun1+29)=Year,MONTH(MaySun1+29)=5),MaySun1+29, "")</f>
        <v>44340</v>
      </c>
      <c r="M33" s="82">
        <f>IF(AND(YEAR(MaySun1+30)=Year,MONTH(MaySun1+30)=5),MaySun1+30, "")</f>
        <v>44341</v>
      </c>
      <c r="N33" s="85">
        <f>IF(AND(YEAR(MaySun1+31)=Year,MONTH(MaySun1+31)=5),MaySun1+31, "")</f>
        <v>44342</v>
      </c>
      <c r="O33" s="82">
        <f>IF(AND(YEAR(MaySun1+32)=Year,MONTH(MaySun1+32)=5),MaySun1+32, "")</f>
        <v>44343</v>
      </c>
      <c r="P33" s="82">
        <f>IF(AND(YEAR(MaySun1+33)=Year,MONTH(MaySun1+33)=5),MaySun1+33, "")</f>
        <v>44344</v>
      </c>
      <c r="Q33" s="82">
        <f>IF(AND(YEAR(MaySun1+34)=Year,MONTH(MaySun1+34)=5),MaySun1+34, "")</f>
        <v>44345</v>
      </c>
      <c r="R33" s="83"/>
      <c r="S33" s="82">
        <f>IF(AND(YEAR(AugSun1+28)=Year,MONTH(AugSun1+28)=8),AugSun1+28, "")</f>
        <v>44437</v>
      </c>
      <c r="T33" s="84">
        <f>IF(AND(YEAR(AugSun1+29)=Year,MONTH(AugSun1+29)=8),AugSun1+29, "")</f>
        <v>44438</v>
      </c>
      <c r="U33" s="82">
        <f>IF(AND(YEAR(AugSun1+30)=Year,MONTH(AugSun1+30)=8),AugSun1+30, "")</f>
        <v>44439</v>
      </c>
      <c r="V33" s="82" t="str">
        <f>IF(AND(YEAR(AugSun1+31)=Year,MONTH(AugSun1+31)=8),AugSun1+31, "")</f>
        <v/>
      </c>
      <c r="W33" s="82" t="str">
        <f>IF(AND(YEAR(AugSun1+32)=Year,MONTH(AugSun1+32)=8),AugSun1+32, "")</f>
        <v/>
      </c>
      <c r="X33" s="82" t="str">
        <f>IF(AND(YEAR(AugSun1+33)=Year,MONTH(AugSun1+33)=8),AugSun1+33, "")</f>
        <v/>
      </c>
      <c r="Y33" s="82" t="str">
        <f>IF(AND(YEAR(AugSun1+34)=Year,MONTH(AugSun1+34)=8),AugSun1+34, "")</f>
        <v/>
      </c>
      <c r="Z33" s="83"/>
      <c r="AA33" s="82">
        <f>IF(AND(YEAR(NovSun1+28)=Year,MONTH(NovSun1+28)=11),NovSun1+28, "")</f>
        <v>44528</v>
      </c>
      <c r="AB33" s="84">
        <f>IF(AND(YEAR(NovSun1+29)=Year,MONTH(NovSun1+29)=11),NovSun1+29, "")</f>
        <v>44529</v>
      </c>
      <c r="AC33" s="82">
        <f>IF(AND(YEAR(NovSun1+30)=Year,MONTH(NovSun1+30)=11),NovSun1+30, "")</f>
        <v>44530</v>
      </c>
      <c r="AD33" s="82" t="str">
        <f>IF(AND(YEAR(NovSun1+31)=Year,MONTH(NovSun1+31)=11),NovSun1+31, "")</f>
        <v/>
      </c>
      <c r="AE33" s="82" t="str">
        <f>IF(AND(YEAR(NovSun1+32)=Year,MONTH(NovSun1+32)=11),NovSun1+32, "")</f>
        <v/>
      </c>
      <c r="AF33" s="82" t="str">
        <f>IF(AND(YEAR(NovSun1+33)=Year,MONTH(NovSun1+33)=11),NovSun1+33, "")</f>
        <v/>
      </c>
      <c r="AG33" s="82" t="str">
        <f>IF(AND(YEAR(NovSun1+34)=Year,MONTH(NovSun1+34)=11),NovSun1+34, "")</f>
        <v/>
      </c>
    </row>
    <row r="34" spans="2:33" ht="15" x14ac:dyDescent="0.25">
      <c r="C34" s="82" t="str">
        <f>IF(AND(YEAR(FebSun1+35)=Year,MONTH(FebSun1+35)=2),FebSun1+35, "")</f>
        <v/>
      </c>
      <c r="D34" s="82" t="str">
        <f>IF(AND(YEAR(FebSun1+36)=Year,MONTH(FebSun1+36)=2),FebSun1+36, "")</f>
        <v/>
      </c>
      <c r="E34" s="82" t="str">
        <f>IF(AND(YEAR(FebSun1+37)=Year,MONTH(FebSun1+37)=2),FebSun1+37, "")</f>
        <v/>
      </c>
      <c r="F34" s="82" t="str">
        <f>IF(AND(YEAR(FebSun1+38)=Year,MONTH(FebSun1+38)=2),FebSun1+38, "")</f>
        <v/>
      </c>
      <c r="G34" s="82" t="str">
        <f>IF(AND(YEAR(FebSun1+39)=Year,MONTH(FebSun1+39)=2),FebSun1+39, "")</f>
        <v/>
      </c>
      <c r="H34" s="82" t="str">
        <f>IF(AND(YEAR(FebSun1+40)=Year,MONTH(FebSun1+40)=2),FebSun1+40, "")</f>
        <v/>
      </c>
      <c r="I34" s="82" t="str">
        <f>IF(AND(YEAR(FebSun1+41)=Year,MONTH(FebSun1+41)=2),FebSun1+41, "")</f>
        <v/>
      </c>
      <c r="J34" s="83"/>
      <c r="K34" s="82">
        <f>IF(AND(YEAR(MaySun1+35)=Year,MONTH(MaySun1+35)=5),MaySun1+35, "")</f>
        <v>44346</v>
      </c>
      <c r="L34" s="84">
        <f>IF(AND(YEAR(MaySun1+36)=Year,MONTH(MaySun1+36)=5),MaySun1+36, "")</f>
        <v>44347</v>
      </c>
      <c r="M34" s="82" t="str">
        <f>IF(AND(YEAR(MaySun1+37)=Year,MONTH(MaySun1+37)=5),MaySun1+37, "")</f>
        <v/>
      </c>
      <c r="N34" s="82" t="str">
        <f>IF(AND(YEAR(MaySun1+38)=Year,MONTH(MaySun1+38)=5),MaySun1+38, "")</f>
        <v/>
      </c>
      <c r="O34" s="82" t="str">
        <f>IF(AND(YEAR(MaySun1+39)=Year,MONTH(MaySun1+39)=5),MaySun1+39, "")</f>
        <v/>
      </c>
      <c r="P34" s="82" t="str">
        <f>IF(AND(YEAR(MaySun1+40)=Year,MONTH(MaySun1+40)=5),MaySun1+40, "")</f>
        <v/>
      </c>
      <c r="Q34" s="82" t="str">
        <f>IF(AND(YEAR(MaySun1+41)=Year,MONTH(MaySun1+41)=5),MaySun1+41, "")</f>
        <v/>
      </c>
      <c r="R34" s="83"/>
      <c r="S34" s="82" t="str">
        <f>IF(AND(YEAR(AugSun1+35)=Year,MONTH(AugSun1+35)=8),AugSun1+35, "")</f>
        <v/>
      </c>
      <c r="T34" s="82" t="str">
        <f>IF(AND(YEAR(AugSun1+36)=Year,MONTH(AugSun1+36)=8),AugSun1+36, "")</f>
        <v/>
      </c>
      <c r="U34" s="82" t="str">
        <f>IF(AND(YEAR(AugSun1+37)=Year,MONTH(AugSun1+37)=8),AugSun1+37, "")</f>
        <v/>
      </c>
      <c r="V34" s="82" t="str">
        <f>IF(AND(YEAR(AugSun1+38)=Year,MONTH(AugSun1+38)=8),AugSun1+38, "")</f>
        <v/>
      </c>
      <c r="W34" s="82" t="str">
        <f>IF(AND(YEAR(AugSun1+39)=Year,MONTH(AugSun1+39)=8),AugSun1+39, "")</f>
        <v/>
      </c>
      <c r="X34" s="82" t="str">
        <f>IF(AND(YEAR(AugSun1+40)=Year,MONTH(AugSun1+40)=8),AugSun1+40, "")</f>
        <v/>
      </c>
      <c r="Y34" s="82" t="str">
        <f>IF(AND(YEAR(AugSun1+41)=Year,MONTH(AugSun1+41)=8),AugSun1+41, "")</f>
        <v/>
      </c>
      <c r="Z34" s="83"/>
      <c r="AA34" s="82" t="str">
        <f>IF(AND(YEAR(NovSun1+35)=Year,MONTH(NovSun1+35)=11),NovSun1+35, "")</f>
        <v/>
      </c>
      <c r="AB34" s="82" t="str">
        <f>IF(AND(YEAR(NovSun1+36)=Year,MONTH(NovSun1+36)=11),NovSun1+36, "")</f>
        <v/>
      </c>
      <c r="AC34" s="82" t="str">
        <f>IF(AND(YEAR(NovSun1+37)=Year,MONTH(NovSun1+37)=11),NovSun1+37, "")</f>
        <v/>
      </c>
      <c r="AD34" s="82" t="str">
        <f>IF(AND(YEAR(NovSun1+38)=Year,MONTH(NovSun1+38)=11),NovSun1+38, "")</f>
        <v/>
      </c>
      <c r="AE34" s="82" t="str">
        <f>IF(AND(YEAR(NovSun1+39)=Year,MONTH(NovSun1+39)=11),NovSun1+39, "")</f>
        <v/>
      </c>
      <c r="AF34" s="82" t="str">
        <f>IF(AND(YEAR(NovSun1+40)=Year,MONTH(NovSun1+40)=11),NovSun1+40, "")</f>
        <v/>
      </c>
      <c r="AG34" s="82" t="str">
        <f>IF(AND(YEAR(NovSun1+41)=Year,MONTH(NovSun1+41)=11),NovSun1+41, "")</f>
        <v/>
      </c>
    </row>
    <row r="36" spans="2:33" ht="20.25" thickBot="1" x14ac:dyDescent="0.3">
      <c r="C36" s="80" t="s">
        <v>3</v>
      </c>
      <c r="D36" s="80"/>
      <c r="E36" s="80"/>
      <c r="F36" s="80"/>
      <c r="G36" s="80"/>
      <c r="H36" s="80"/>
      <c r="I36" s="80"/>
      <c r="K36" s="80" t="s">
        <v>6</v>
      </c>
      <c r="L36" s="80"/>
      <c r="M36" s="80"/>
      <c r="N36" s="80"/>
      <c r="O36" s="80"/>
      <c r="P36" s="80"/>
      <c r="Q36" s="80"/>
      <c r="S36" s="80" t="s">
        <v>9</v>
      </c>
      <c r="T36" s="80"/>
      <c r="U36" s="80"/>
      <c r="V36" s="80"/>
      <c r="W36" s="80"/>
      <c r="X36" s="80"/>
      <c r="Y36" s="80"/>
      <c r="AA36" s="80" t="s">
        <v>11</v>
      </c>
      <c r="AB36" s="80"/>
      <c r="AC36" s="80"/>
      <c r="AD36" s="80"/>
      <c r="AE36" s="80"/>
      <c r="AF36" s="80"/>
      <c r="AG36" s="80"/>
    </row>
    <row r="37" spans="2:33" ht="15.75" thickTop="1" x14ac:dyDescent="0.25">
      <c r="C37" s="81" t="s">
        <v>42</v>
      </c>
      <c r="D37" s="81" t="s">
        <v>43</v>
      </c>
      <c r="E37" s="81" t="s">
        <v>44</v>
      </c>
      <c r="F37" s="81" t="s">
        <v>45</v>
      </c>
      <c r="G37" s="81" t="s">
        <v>46</v>
      </c>
      <c r="H37" s="81" t="s">
        <v>47</v>
      </c>
      <c r="I37" s="81" t="s">
        <v>48</v>
      </c>
      <c r="K37" s="81" t="s">
        <v>42</v>
      </c>
      <c r="L37" s="81" t="s">
        <v>43</v>
      </c>
      <c r="M37" s="81" t="s">
        <v>44</v>
      </c>
      <c r="N37" s="81" t="s">
        <v>45</v>
      </c>
      <c r="O37" s="81" t="s">
        <v>46</v>
      </c>
      <c r="P37" s="81" t="s">
        <v>47</v>
      </c>
      <c r="Q37" s="81" t="s">
        <v>48</v>
      </c>
      <c r="S37" s="81" t="s">
        <v>42</v>
      </c>
      <c r="T37" s="81" t="s">
        <v>43</v>
      </c>
      <c r="U37" s="81" t="s">
        <v>44</v>
      </c>
      <c r="V37" s="81" t="s">
        <v>45</v>
      </c>
      <c r="W37" s="81" t="s">
        <v>46</v>
      </c>
      <c r="X37" s="81" t="s">
        <v>47</v>
      </c>
      <c r="Y37" s="81" t="s">
        <v>48</v>
      </c>
      <c r="AA37" s="81" t="s">
        <v>42</v>
      </c>
      <c r="AB37" s="81" t="s">
        <v>43</v>
      </c>
      <c r="AC37" s="81" t="s">
        <v>44</v>
      </c>
      <c r="AD37" s="81" t="s">
        <v>45</v>
      </c>
      <c r="AE37" s="81" t="s">
        <v>46</v>
      </c>
      <c r="AF37" s="81" t="s">
        <v>47</v>
      </c>
      <c r="AG37" s="81" t="s">
        <v>48</v>
      </c>
    </row>
    <row r="38" spans="2:33" ht="15" x14ac:dyDescent="0.25">
      <c r="C38" s="82" t="str">
        <f>IF(AND(YEAR(MarSun1)=Year,MONTH(MarSun1)=3),MarSun1, "")</f>
        <v/>
      </c>
      <c r="D38" s="84">
        <f>IF(AND(YEAR(MarSun1+1)=Year,MONTH(MarSun1+1)=3),MarSun1+1, "")</f>
        <v>44256</v>
      </c>
      <c r="E38" s="82">
        <f>IF(AND(YEAR(MarSun1+2)=Year,MONTH(MarSun1+2)=3),MarSun1+2, "")</f>
        <v>44257</v>
      </c>
      <c r="F38" s="85">
        <f>IF(AND(YEAR(MarSun1+3)=Year,MONTH(MarSun1+3)=3),MarSun1+3, "")</f>
        <v>44258</v>
      </c>
      <c r="G38" s="82">
        <f>IF(AND(YEAR(MarSun1+4)=Year,MONTH(MarSun1+4)=3),MarSun1+4, "")</f>
        <v>44259</v>
      </c>
      <c r="H38" s="82">
        <f>IF(AND(YEAR(MarSun1+5)=Year,MONTH(MarSun1+5)=3),MarSun1+5, "")</f>
        <v>44260</v>
      </c>
      <c r="I38" s="82">
        <f>IF(AND(YEAR(MarSun1+6)=Year,MONTH(MarSun1+6)=3),MarSun1+6, "")</f>
        <v>44261</v>
      </c>
      <c r="J38" s="83"/>
      <c r="K38" s="82" t="str">
        <f>IF(AND(YEAR(JunSun1)=Year,MONTH(JunSun1)=6),JunSun1, "")</f>
        <v/>
      </c>
      <c r="L38" s="82" t="str">
        <f>IF(AND(YEAR(JunSun1+1)=Year,MONTH(JunSun1+1)=6),JunSun1+1, "")</f>
        <v/>
      </c>
      <c r="M38" s="82">
        <f>IF(AND(YEAR(JunSun1+2)=Year,MONTH(JunSun1+2)=6),JunSun1+2, "")</f>
        <v>44348</v>
      </c>
      <c r="N38" s="82">
        <f>IF(AND(YEAR(JunSun1+3)=Year,MONTH(JunSun1+3)=6),JunSun1+3, "")</f>
        <v>44349</v>
      </c>
      <c r="O38" s="82">
        <f>IF(AND(YEAR(JunSun1+4)=Year,MONTH(JunSun1+4)=6),JunSun1+4, "")</f>
        <v>44350</v>
      </c>
      <c r="P38" s="82">
        <f>IF(AND(YEAR(JunSun1+5)=Year,MONTH(JunSun1+5)=6),JunSun1+5, "")</f>
        <v>44351</v>
      </c>
      <c r="Q38" s="82">
        <f>IF(AND(YEAR(JunSun1+6)=Year,MONTH(JunSun1+6)=6),JunSun1+6, "")</f>
        <v>44352</v>
      </c>
      <c r="R38" s="83"/>
      <c r="S38" s="82" t="str">
        <f>IF(AND(YEAR(SepSun1)=Year,MONTH(SepSun1)=9),SepSun1, "")</f>
        <v/>
      </c>
      <c r="T38" s="82" t="str">
        <f>IF(AND(YEAR(SepSun1+1)=Year,MONTH(SepSun1+1)=9),SepSun1+1, "")</f>
        <v/>
      </c>
      <c r="U38" s="82" t="str">
        <f>IF(AND(YEAR(SepSun1+2)=Year,MONTH(SepSun1+2)=9),SepSun1+2, "")</f>
        <v/>
      </c>
      <c r="V38" s="85">
        <f>IF(AND(YEAR(SepSun1+3)=Year,MONTH(SepSun1+3)=9),SepSun1+3, "")</f>
        <v>44440</v>
      </c>
      <c r="W38" s="82">
        <f>IF(AND(YEAR(SepSun1+4)=Year,MONTH(SepSun1+4)=9),SepSun1+4, "")</f>
        <v>44441</v>
      </c>
      <c r="X38" s="82">
        <f>IF(AND(YEAR(SepSun1+5)=Year,MONTH(SepSun1+5)=9),SepSun1+5, "")</f>
        <v>44442</v>
      </c>
      <c r="Y38" s="82">
        <f>IF(AND(YEAR(SepSun1+6)=Year,MONTH(SepSun1+6)=9),SepSun1+6, "")</f>
        <v>44443</v>
      </c>
      <c r="Z38" s="83"/>
      <c r="AA38" s="82" t="str">
        <f>IF(AND(YEAR(DecSun1)=Year,MONTH(DecSun1)=12),DecSun1, "")</f>
        <v/>
      </c>
      <c r="AB38" s="82" t="str">
        <f>IF(AND(YEAR(DecSun1+1)=Year,MONTH(DecSun1+1)=12),DecSun1+1, "")</f>
        <v/>
      </c>
      <c r="AC38" s="82" t="str">
        <f>IF(AND(YEAR(DecSun1+2)=Year,MONTH(DecSun1+2)=12),DecSun1+2, "")</f>
        <v/>
      </c>
      <c r="AD38" s="82">
        <f>IF(AND(YEAR(DecSun1+3)=Year,MONTH(DecSun1+3)=12),DecSun1+3, "")</f>
        <v>44531</v>
      </c>
      <c r="AE38" s="82">
        <f>IF(AND(YEAR(DecSun1+4)=Year,MONTH(DecSun1+4)=12),DecSun1+4, "")</f>
        <v>44532</v>
      </c>
      <c r="AF38" s="82">
        <f>IF(AND(YEAR(DecSun1+5)=Year,MONTH(DecSun1+5)=12),DecSun1+5, "")</f>
        <v>44533</v>
      </c>
      <c r="AG38" s="82">
        <f>IF(AND(YEAR(DecSun1+6)=Year,MONTH(DecSun1+6)=12),DecSun1+6, "")</f>
        <v>44534</v>
      </c>
    </row>
    <row r="39" spans="2:33" ht="15" x14ac:dyDescent="0.25">
      <c r="C39" s="82">
        <f>IF(AND(YEAR(MarSun1+7)=Year,MONTH(MarSun1+7)=3),MarSun1+7, "")</f>
        <v>44262</v>
      </c>
      <c r="D39" s="84">
        <f>IF(AND(YEAR(MarSun1+8)=Year,MONTH(MarSun1+8)=3),MarSun1+8, "")</f>
        <v>44263</v>
      </c>
      <c r="E39" s="82">
        <f>IF(AND(YEAR(MarSun1+9)=Year,MONTH(MarSun1+9)=3),MarSun1+9, "")</f>
        <v>44264</v>
      </c>
      <c r="F39" s="82">
        <f>IF(AND(YEAR(MarSun1+10)=Year,MONTH(MarSun1+10)=3),MarSun1+10, "")</f>
        <v>44265</v>
      </c>
      <c r="G39" s="82">
        <f>IF(AND(YEAR(MarSun1+11)=Year,MONTH(MarSun1+11)=3),MarSun1+11, "")</f>
        <v>44266</v>
      </c>
      <c r="H39" s="82">
        <f>IF(AND(YEAR(MarSun1+12)=Year,MONTH(MarSun1+12)=3),MarSun1+12, "")</f>
        <v>44267</v>
      </c>
      <c r="I39" s="82">
        <f>IF(AND(YEAR(MarSun1+13)=Year,MONTH(MarSun1+13)=3),MarSun1+13, "")</f>
        <v>44268</v>
      </c>
      <c r="J39" s="83"/>
      <c r="K39" s="82">
        <f>IF(AND(YEAR(JunSun1+7)=Year,MONTH(JunSun1+7)=6),JunSun1+7, "")</f>
        <v>44353</v>
      </c>
      <c r="L39" s="84">
        <f>IF(AND(YEAR(JunSun1+8)=Year,MONTH(JunSun1+8)=6),JunSun1+8, "")</f>
        <v>44354</v>
      </c>
      <c r="M39" s="82">
        <f>IF(AND(YEAR(JunSun1+9)=Year,MONTH(JunSun1+9)=6),JunSun1+9, "")</f>
        <v>44355</v>
      </c>
      <c r="N39" s="85">
        <f>IF(AND(YEAR(JunSun1+10)=Year,MONTH(JunSun1+10)=6),JunSun1+10, "")</f>
        <v>44356</v>
      </c>
      <c r="O39" s="82">
        <f>IF(AND(YEAR(JunSun1+11)=Year,MONTH(JunSun1+11)=6),JunSun1+11, "")</f>
        <v>44357</v>
      </c>
      <c r="P39" s="82">
        <f>IF(AND(YEAR(JunSun1+12)=Year,MONTH(JunSun1+12)=6),JunSun1+12, "")</f>
        <v>44358</v>
      </c>
      <c r="Q39" s="82">
        <f>IF(AND(YEAR(JunSun1+13)=Year,MONTH(JunSun1+13)=6),JunSun1+13, "")</f>
        <v>44359</v>
      </c>
      <c r="R39" s="83"/>
      <c r="S39" s="82">
        <f>IF(AND(YEAR(SepSun1+7)=Year,MONTH(SepSun1+7)=9),SepSun1+7, "")</f>
        <v>44444</v>
      </c>
      <c r="T39" s="84">
        <f>IF(AND(YEAR(SepSun1+8)=Year,MONTH(SepSun1+8)=9),SepSun1+8, "")</f>
        <v>44445</v>
      </c>
      <c r="U39" s="82">
        <f>IF(AND(YEAR(SepSun1+9)=Year,MONTH(SepSun1+9)=9),SepSun1+9, "")</f>
        <v>44446</v>
      </c>
      <c r="V39" s="82">
        <f>IF(AND(YEAR(SepSun1+10)=Year,MONTH(SepSun1+10)=9),SepSun1+10, "")</f>
        <v>44447</v>
      </c>
      <c r="W39" s="82">
        <f>IF(AND(YEAR(SepSun1+11)=Year,MONTH(SepSun1+11)=9),SepSun1+11, "")</f>
        <v>44448</v>
      </c>
      <c r="X39" s="82">
        <f>IF(AND(YEAR(SepSun1+12)=Year,MONTH(SepSun1+12)=9),SepSun1+12, "")</f>
        <v>44449</v>
      </c>
      <c r="Y39" s="82">
        <f>IF(AND(YEAR(SepSun1+13)=Year,MONTH(SepSun1+13)=9),SepSun1+13, "")</f>
        <v>44450</v>
      </c>
      <c r="Z39" s="83"/>
      <c r="AA39" s="82">
        <f>IF(AND(YEAR(DecSun1+7)=Year,MONTH(DecSun1+7)=12),DecSun1+7, "")</f>
        <v>44535</v>
      </c>
      <c r="AB39" s="84">
        <f>IF(AND(YEAR(DecSun1+8)=Year,MONTH(DecSun1+8)=12),DecSun1+8, "")</f>
        <v>44536</v>
      </c>
      <c r="AC39" s="82">
        <f>IF(AND(YEAR(DecSun1+9)=Year,MONTH(DecSun1+9)=12),DecSun1+9, "")</f>
        <v>44537</v>
      </c>
      <c r="AD39" s="85">
        <f>IF(AND(YEAR(DecSun1+10)=Year,MONTH(DecSun1+10)=12),DecSun1+10, "")</f>
        <v>44538</v>
      </c>
      <c r="AE39" s="82">
        <f>IF(AND(YEAR(DecSun1+11)=Year,MONTH(DecSun1+11)=12),DecSun1+11, "")</f>
        <v>44539</v>
      </c>
      <c r="AF39" s="82">
        <f>IF(AND(YEAR(DecSun1+12)=Year,MONTH(DecSun1+12)=12),DecSun1+12, "")</f>
        <v>44540</v>
      </c>
      <c r="AG39" s="82">
        <f>IF(AND(YEAR(DecSun1+13)=Year,MONTH(DecSun1+13)=12),DecSun1+13, "")</f>
        <v>44541</v>
      </c>
    </row>
    <row r="40" spans="2:33" ht="15" x14ac:dyDescent="0.25">
      <c r="C40" s="82">
        <f>IF(AND(YEAR(MarSun1+14)=Year,MONTH(MarSun1+14)=3),MarSun1+14, "")</f>
        <v>44269</v>
      </c>
      <c r="D40" s="84">
        <f>IF(AND(YEAR(MarSun1+15)=Year,MONTH(MarSun1+15)=3),MarSun1+15, "")</f>
        <v>44270</v>
      </c>
      <c r="E40" s="82">
        <f>IF(AND(YEAR(MarSun1+16)=Year,MONTH(MarSun1+16)=3),MarSun1+16, "")</f>
        <v>44271</v>
      </c>
      <c r="F40" s="85">
        <f>IF(AND(YEAR(MarSun1+17)=Year,MONTH(MarSun1+17)=3),MarSun1+17, "")</f>
        <v>44272</v>
      </c>
      <c r="G40" s="82">
        <f>IF(AND(YEAR(MarSun1+18)=Year,MONTH(MarSun1+18)=3),MarSun1+18, "")</f>
        <v>44273</v>
      </c>
      <c r="H40" s="82">
        <f>IF(AND(YEAR(MarSun1+19)=Year,MONTH(MarSun1+19)=3),MarSun1+19, "")</f>
        <v>44274</v>
      </c>
      <c r="I40" s="82">
        <f>IF(AND(YEAR(MarSun1+20)=Year,MONTH(MarSun1+20)=3),MarSun1+20, "")</f>
        <v>44275</v>
      </c>
      <c r="J40" s="83"/>
      <c r="K40" s="82">
        <f>IF(AND(YEAR(JunSun1+14)=Year,MONTH(JunSun1+14)=6),JunSun1+14, "")</f>
        <v>44360</v>
      </c>
      <c r="L40" s="84">
        <f>IF(AND(YEAR(JunSun1+15)=Year,MONTH(JunSun1+15)=6),JunSun1+15, "")</f>
        <v>44361</v>
      </c>
      <c r="M40" s="82">
        <f>IF(AND(YEAR(JunSun1+16)=Year,MONTH(JunSun1+16)=6),JunSun1+16, "")</f>
        <v>44362</v>
      </c>
      <c r="N40" s="82">
        <f>IF(AND(YEAR(JunSun1+17)=Year,MONTH(JunSun1+17)=6),JunSun1+17, "")</f>
        <v>44363</v>
      </c>
      <c r="O40" s="82">
        <f>IF(AND(YEAR(JunSun1+18)=Year,MONTH(JunSun1+18)=6),JunSun1+18, "")</f>
        <v>44364</v>
      </c>
      <c r="P40" s="82">
        <f>IF(AND(YEAR(JunSun1+19)=Year,MONTH(JunSun1+19)=6),JunSun1+19, "")</f>
        <v>44365</v>
      </c>
      <c r="Q40" s="82">
        <f>IF(AND(YEAR(JunSun1+20)=Year,MONTH(JunSun1+20)=6),JunSun1+20, "")</f>
        <v>44366</v>
      </c>
      <c r="R40" s="83"/>
      <c r="S40" s="82">
        <f>IF(AND(YEAR(SepSun1+14)=Year,MONTH(SepSun1+14)=9),SepSun1+14, "")</f>
        <v>44451</v>
      </c>
      <c r="T40" s="84">
        <f>IF(AND(YEAR(SepSun1+15)=Year,MONTH(SepSun1+15)=9),SepSun1+15, "")</f>
        <v>44452</v>
      </c>
      <c r="U40" s="82">
        <f>IF(AND(YEAR(SepSun1+16)=Year,MONTH(SepSun1+16)=9),SepSun1+16, "")</f>
        <v>44453</v>
      </c>
      <c r="V40" s="85">
        <f>IF(AND(YEAR(SepSun1+17)=Year,MONTH(SepSun1+17)=9),SepSun1+17, "")</f>
        <v>44454</v>
      </c>
      <c r="W40" s="82">
        <f>IF(AND(YEAR(SepSun1+18)=Year,MONTH(SepSun1+18)=9),SepSun1+18, "")</f>
        <v>44455</v>
      </c>
      <c r="X40" s="82">
        <f>IF(AND(YEAR(SepSun1+19)=Year,MONTH(SepSun1+19)=9),SepSun1+19, "")</f>
        <v>44456</v>
      </c>
      <c r="Y40" s="82">
        <f>IF(AND(YEAR(SepSun1+20)=Year,MONTH(SepSun1+20)=9),SepSun1+20, "")</f>
        <v>44457</v>
      </c>
      <c r="Z40" s="83"/>
      <c r="AA40" s="82">
        <f>IF(AND(YEAR(DecSun1+14)=Year,MONTH(DecSun1+14)=12),DecSun1+14, "")</f>
        <v>44542</v>
      </c>
      <c r="AB40" s="84">
        <f>IF(AND(YEAR(DecSun1+15)=Year,MONTH(DecSun1+15)=12),DecSun1+15, "")</f>
        <v>44543</v>
      </c>
      <c r="AC40" s="82">
        <f>IF(AND(YEAR(DecSun1+16)=Year,MONTH(DecSun1+16)=12),DecSun1+16, "")</f>
        <v>44544</v>
      </c>
      <c r="AD40" s="82">
        <f>IF(AND(YEAR(DecSun1+17)=Year,MONTH(DecSun1+17)=12),DecSun1+17, "")</f>
        <v>44545</v>
      </c>
      <c r="AE40" s="82">
        <f>IF(AND(YEAR(DecSun1+18)=Year,MONTH(DecSun1+18)=12),DecSun1+18, "")</f>
        <v>44546</v>
      </c>
      <c r="AF40" s="82">
        <f>IF(AND(YEAR(DecSun1+19)=Year,MONTH(DecSun1+19)=12),DecSun1+19, "")</f>
        <v>44547</v>
      </c>
      <c r="AG40" s="82">
        <f>IF(AND(YEAR(DecSun1+20)=Year,MONTH(DecSun1+20)=12),DecSun1+20, "")</f>
        <v>44548</v>
      </c>
    </row>
    <row r="41" spans="2:33" ht="15" x14ac:dyDescent="0.25">
      <c r="C41" s="82">
        <f>IF(AND(YEAR(MarSun1+21)=Year,MONTH(MarSun1+21)=3),MarSun1+21, "")</f>
        <v>44276</v>
      </c>
      <c r="D41" s="84">
        <f>IF(AND(YEAR(MarSun1+22)=Year,MONTH(MarSun1+22)=3),MarSun1+22, "")</f>
        <v>44277</v>
      </c>
      <c r="E41" s="82">
        <f>IF(AND(YEAR(MarSun1+23)=Year,MONTH(MarSun1+23)=3),MarSun1+23, "")</f>
        <v>44278</v>
      </c>
      <c r="F41" s="82">
        <f>IF(AND(YEAR(MarSun1+24)=Year,MONTH(MarSun1+24)=3),MarSun1+24, "")</f>
        <v>44279</v>
      </c>
      <c r="G41" s="82">
        <f>IF(AND(YEAR(MarSun1+25)=Year,MONTH(MarSun1+25)=3),MarSun1+25, "")</f>
        <v>44280</v>
      </c>
      <c r="H41" s="82">
        <f>IF(AND(YEAR(MarSun1+26)=Year,MONTH(MarSun1+26)=3),MarSun1+26, "")</f>
        <v>44281</v>
      </c>
      <c r="I41" s="82">
        <f>IF(AND(YEAR(MarSun1+27)=Year,MONTH(MarSun1+27)=3),MarSun1+27, "")</f>
        <v>44282</v>
      </c>
      <c r="J41" s="83"/>
      <c r="K41" s="82">
        <f>IF(AND(YEAR(JunSun1+21)=Year,MONTH(JunSun1+21)=6),JunSun1+21, "")</f>
        <v>44367</v>
      </c>
      <c r="L41" s="84">
        <f>IF(AND(YEAR(JunSun1+22)=Year,MONTH(JunSun1+22)=6),JunSun1+22, "")</f>
        <v>44368</v>
      </c>
      <c r="M41" s="82">
        <f>IF(AND(YEAR(JunSun1+23)=Year,MONTH(JunSun1+23)=6),JunSun1+23, "")</f>
        <v>44369</v>
      </c>
      <c r="N41" s="85">
        <f>IF(AND(YEAR(JunSun1+24)=Year,MONTH(JunSun1+24)=6),JunSun1+24, "")</f>
        <v>44370</v>
      </c>
      <c r="O41" s="82">
        <f>IF(AND(YEAR(JunSun1+25)=Year,MONTH(JunSun1+25)=6),JunSun1+25, "")</f>
        <v>44371</v>
      </c>
      <c r="P41" s="82">
        <f>IF(AND(YEAR(JunSun1+26)=Year,MONTH(JunSun1+26)=6),JunSun1+26, "")</f>
        <v>44372</v>
      </c>
      <c r="Q41" s="82">
        <f>IF(AND(YEAR(JunSun1+27)=Year,MONTH(JunSun1+27)=6),JunSun1+27, "")</f>
        <v>44373</v>
      </c>
      <c r="R41" s="83"/>
      <c r="S41" s="82">
        <f>IF(AND(YEAR(SepSun1+21)=Year,MONTH(SepSun1+21)=9),SepSun1+21, "")</f>
        <v>44458</v>
      </c>
      <c r="T41" s="84">
        <f>IF(AND(YEAR(SepSun1+22)=Year,MONTH(SepSun1+22)=9),SepSun1+22, "")</f>
        <v>44459</v>
      </c>
      <c r="U41" s="82">
        <f>IF(AND(YEAR(SepSun1+23)=Year,MONTH(SepSun1+23)=9),SepSun1+23, "")</f>
        <v>44460</v>
      </c>
      <c r="V41" s="82">
        <f>IF(AND(YEAR(SepSun1+24)=Year,MONTH(SepSun1+24)=9),SepSun1+24, "")</f>
        <v>44461</v>
      </c>
      <c r="W41" s="82">
        <f>IF(AND(YEAR(SepSun1+25)=Year,MONTH(SepSun1+25)=9),SepSun1+25, "")</f>
        <v>44462</v>
      </c>
      <c r="X41" s="82">
        <f>IF(AND(YEAR(SepSun1+26)=Year,MONTH(SepSun1+26)=9),SepSun1+26, "")</f>
        <v>44463</v>
      </c>
      <c r="Y41" s="82">
        <f>IF(AND(YEAR(SepSun1+27)=Year,MONTH(SepSun1+27)=9),SepSun1+27, "")</f>
        <v>44464</v>
      </c>
      <c r="Z41" s="83"/>
      <c r="AA41" s="82">
        <f>IF(AND(YEAR(DecSun1+21)=Year,MONTH(DecSun1+21)=12),DecSun1+21, "")</f>
        <v>44549</v>
      </c>
      <c r="AB41" s="84">
        <f>IF(AND(YEAR(DecSun1+22)=Year,MONTH(DecSun1+22)=12),DecSun1+22, "")</f>
        <v>44550</v>
      </c>
      <c r="AC41" s="82">
        <f>IF(AND(YEAR(DecSun1+23)=Year,MONTH(DecSun1+23)=12),DecSun1+23, "")</f>
        <v>44551</v>
      </c>
      <c r="AD41" s="85">
        <f>IF(AND(YEAR(DecSun1+24)=Year,MONTH(DecSun1+24)=12),DecSun1+24, "")</f>
        <v>44552</v>
      </c>
      <c r="AE41" s="82">
        <f>IF(AND(YEAR(DecSun1+25)=Year,MONTH(DecSun1+25)=12),DecSun1+25, "")</f>
        <v>44553</v>
      </c>
      <c r="AF41" s="82">
        <f>IF(AND(YEAR(DecSun1+26)=Year,MONTH(DecSun1+26)=12),DecSun1+26, "")</f>
        <v>44554</v>
      </c>
      <c r="AG41" s="82">
        <f>IF(AND(YEAR(DecSun1+27)=Year,MONTH(DecSun1+27)=12),DecSun1+27, "")</f>
        <v>44555</v>
      </c>
    </row>
    <row r="42" spans="2:33" ht="15" x14ac:dyDescent="0.25">
      <c r="C42" s="82">
        <f>IF(AND(YEAR(MarSun1+28)=Year,MONTH(MarSun1+28)=3),MarSun1+28, "")</f>
        <v>44283</v>
      </c>
      <c r="D42" s="84">
        <f>IF(AND(YEAR(MarSun1+29)=Year,MONTH(MarSun1+29)=3),MarSun1+29, "")</f>
        <v>44284</v>
      </c>
      <c r="E42" s="82">
        <f>IF(AND(YEAR(MarSun1+30)=Year,MONTH(MarSun1+30)=3),MarSun1+30, "")</f>
        <v>44285</v>
      </c>
      <c r="F42" s="85">
        <f>IF(AND(YEAR(MarSun1+31)=Year,MONTH(MarSun1+31)=3),MarSun1+31, "")</f>
        <v>44286</v>
      </c>
      <c r="G42" s="82" t="str">
        <f>IF(AND(YEAR(MarSun1+32)=Year,MONTH(MarSun1+32)=3),MarSun1+32, "")</f>
        <v/>
      </c>
      <c r="H42" s="82" t="str">
        <f>IF(AND(YEAR(MarSun1+33)=Year,MONTH(MarSun1+33)=3),MarSun1+33, "")</f>
        <v/>
      </c>
      <c r="I42" s="82" t="str">
        <f>IF(AND(YEAR(MarSun1+34)=Year,MONTH(MarSun1+34)=3),MarSun1+34, "")</f>
        <v/>
      </c>
      <c r="J42" s="83"/>
      <c r="K42" s="82">
        <f>IF(AND(YEAR(JunSun1+28)=Year,MONTH(JunSun1+28)=6),JunSun1+28, "")</f>
        <v>44374</v>
      </c>
      <c r="L42" s="84">
        <f>IF(AND(YEAR(JunSun1+29)=Year,MONTH(JunSun1+29)=6),JunSun1+29, "")</f>
        <v>44375</v>
      </c>
      <c r="M42" s="82">
        <f>IF(AND(YEAR(JunSun1+30)=Year,MONTH(JunSun1+30)=6),JunSun1+30, "")</f>
        <v>44376</v>
      </c>
      <c r="N42" s="82">
        <f>IF(AND(YEAR(JunSun1+31)=Year,MONTH(JunSun1+31)=6),JunSun1+31, "")</f>
        <v>44377</v>
      </c>
      <c r="O42" s="82" t="str">
        <f>IF(AND(YEAR(JunSun1+32)=Year,MONTH(JunSun1+32)=6),JunSun1+32, "")</f>
        <v/>
      </c>
      <c r="P42" s="82" t="str">
        <f>IF(AND(YEAR(JunSun1+33)=Year,MONTH(JunSun1+33)=6),JunSun1+33, "")</f>
        <v/>
      </c>
      <c r="Q42" s="82" t="str">
        <f>IF(AND(YEAR(JunSun1+34)=Year,MONTH(JunSun1+34)=6),JunSun1+34, "")</f>
        <v/>
      </c>
      <c r="R42" s="83"/>
      <c r="S42" s="82">
        <f>IF(AND(YEAR(SepSun1+28)=Year,MONTH(SepSun1+28)=9),SepSun1+28, "")</f>
        <v>44465</v>
      </c>
      <c r="T42" s="84">
        <f>IF(AND(YEAR(SepSun1+29)=Year,MONTH(SepSun1+29)=9),SepSun1+29, "")</f>
        <v>44466</v>
      </c>
      <c r="U42" s="82">
        <f>IF(AND(YEAR(SepSun1+30)=Year,MONTH(SepSun1+30)=9),SepSun1+30, "")</f>
        <v>44467</v>
      </c>
      <c r="V42" s="85">
        <f>IF(AND(YEAR(SepSun1+31)=Year,MONTH(SepSun1+31)=9),SepSun1+31, "")</f>
        <v>44468</v>
      </c>
      <c r="W42" s="82">
        <f>IF(AND(YEAR(SepSun1+32)=Year,MONTH(SepSun1+32)=9),SepSun1+32, "")</f>
        <v>44469</v>
      </c>
      <c r="X42" s="82" t="str">
        <f>IF(AND(YEAR(SepSun1+33)=Year,MONTH(SepSun1+33)=9),SepSun1+33, "")</f>
        <v/>
      </c>
      <c r="Y42" s="82" t="str">
        <f>IF(AND(YEAR(SepSun1+34)=Year,MONTH(SepSun1+34)=9),SepSun1+34, "")</f>
        <v/>
      </c>
      <c r="Z42" s="83"/>
      <c r="AA42" s="82">
        <f>IF(AND(YEAR(DecSun1+28)=Year,MONTH(DecSun1+28)=12),DecSun1+28, "")</f>
        <v>44556</v>
      </c>
      <c r="AB42" s="84">
        <f>IF(AND(YEAR(DecSun1+29)=Year,MONTH(DecSun1+29)=12),DecSun1+29, "")</f>
        <v>44557</v>
      </c>
      <c r="AC42" s="82">
        <f>IF(AND(YEAR(DecSun1+30)=Year,MONTH(DecSun1+30)=12),DecSun1+30, "")</f>
        <v>44558</v>
      </c>
      <c r="AD42" s="82">
        <f>IF(AND(YEAR(DecSun1+31)=Year,MONTH(DecSun1+31)=12),DecSun1+31, "")</f>
        <v>44559</v>
      </c>
      <c r="AE42" s="82">
        <f>IF(AND(YEAR(DecSun1+32)=Year,MONTH(DecSun1+32)=12),DecSun1+32, "")</f>
        <v>44560</v>
      </c>
      <c r="AF42" s="82">
        <f>IF(AND(YEAR(DecSun1+33)=Year,MONTH(DecSun1+33)=12),DecSun1+33, "")</f>
        <v>44561</v>
      </c>
      <c r="AG42" s="82" t="str">
        <f>IF(AND(YEAR(DecSun1+34)=Year,MONTH(DecSun1+34)=12),DecSun1+34, "")</f>
        <v/>
      </c>
    </row>
    <row r="43" spans="2:33" ht="15" x14ac:dyDescent="0.25">
      <c r="C43" s="82" t="str">
        <f>IF(AND(YEAR(MarSun1+35)=Year,MONTH(MarSun1+35)=3),MarSun1+35, "")</f>
        <v/>
      </c>
      <c r="D43" s="82" t="str">
        <f>IF(AND(YEAR(MarSun1+36)=Year,MONTH(MarSun1+36)=3),MarSun1+36, "")</f>
        <v/>
      </c>
      <c r="E43" s="82" t="str">
        <f>IF(AND(YEAR(MarSun1+37)=Year,MONTH(MarSun1+37)=3),MarSun1+37, "")</f>
        <v/>
      </c>
      <c r="F43" s="82" t="str">
        <f>IF(AND(YEAR(MarSun1+38)=Year,MONTH(MarSun1+38)=3),MarSun1+38, "")</f>
        <v/>
      </c>
      <c r="G43" s="82" t="str">
        <f>IF(AND(YEAR(MarSun1+39)=Year,MONTH(MarSun1+39)=3),MarSun1+39, "")</f>
        <v/>
      </c>
      <c r="H43" s="82" t="str">
        <f>IF(AND(YEAR(MarSun1+40)=Year,MONTH(MarSun1+40)=3),MarSun1+40, "")</f>
        <v/>
      </c>
      <c r="I43" s="82" t="str">
        <f>IF(AND(YEAR(MarSun1+41)=Year,MONTH(MarSun1+41)=3),MarSun1+41, "")</f>
        <v/>
      </c>
      <c r="J43" s="83"/>
      <c r="K43" s="82" t="str">
        <f>IF(AND(YEAR(JunSun1+35)=Year,MONTH(JunSun1+35)=6),JunSun1+35, "")</f>
        <v/>
      </c>
      <c r="L43" s="82" t="str">
        <f>IF(AND(YEAR(JunSun1+36)=Year,MONTH(JunSun1+36)=6),JunSun1+36, "")</f>
        <v/>
      </c>
      <c r="M43" s="82" t="str">
        <f>IF(AND(YEAR(JunSun1+37)=Year,MONTH(JunSun1+37)=6),JunSun1+37, "")</f>
        <v/>
      </c>
      <c r="N43" s="82" t="str">
        <f>IF(AND(YEAR(JunSun1+38)=Year,MONTH(JunSun1+38)=6),JunSun1+38, "")</f>
        <v/>
      </c>
      <c r="O43" s="82" t="str">
        <f>IF(AND(YEAR(JunSun1+39)=Year,MONTH(JunSun1+39)=6),JunSun1+39, "")</f>
        <v/>
      </c>
      <c r="P43" s="82" t="str">
        <f>IF(AND(YEAR(JunSun1+40)=Year,MONTH(JunSun1+40)=6),JunSun1+40, "")</f>
        <v/>
      </c>
      <c r="Q43" s="82" t="str">
        <f>IF(AND(YEAR(JunSun1+41)=Year,MONTH(JunSun1+41)=6),JunSun1+41, "")</f>
        <v/>
      </c>
      <c r="R43" s="83"/>
      <c r="S43" s="82" t="str">
        <f>IF(AND(YEAR(SepSun1+35)=Year,MONTH(SepSun1+35)=9),SepSun1+35, "")</f>
        <v/>
      </c>
      <c r="T43" s="82" t="str">
        <f>IF(AND(YEAR(SepSun1+36)=Year,MONTH(SepSun1+36)=9),SepSun1+36, "")</f>
        <v/>
      </c>
      <c r="U43" s="82" t="str">
        <f>IF(AND(YEAR(SepSun1+37)=Year,MONTH(SepSun1+37)=9),SepSun1+37, "")</f>
        <v/>
      </c>
      <c r="V43" s="82" t="str">
        <f>IF(AND(YEAR(SepSun1+38)=Year,MONTH(SepSun1+38)=9),SepSun1+38, "")</f>
        <v/>
      </c>
      <c r="W43" s="82" t="str">
        <f>IF(AND(YEAR(SepSun1+39)=Year,MONTH(SepSun1+39)=9),SepSun1+39, "")</f>
        <v/>
      </c>
      <c r="X43" s="82" t="str">
        <f>IF(AND(YEAR(SepSun1+40)=Year,MONTH(SepSun1+40)=9),SepSun1+40, "")</f>
        <v/>
      </c>
      <c r="Y43" s="82" t="str">
        <f>IF(AND(YEAR(SepSun1+41)=Year,MONTH(SepSun1+41)=9),SepSun1+41, "")</f>
        <v/>
      </c>
      <c r="Z43" s="83"/>
      <c r="AA43" s="82" t="str">
        <f>IF(AND(YEAR(DecSun1+35)=Year,MONTH(DecSun1+35)=12),DecSun1+35, "")</f>
        <v/>
      </c>
      <c r="AB43" s="82" t="str">
        <f>IF(AND(YEAR(DecSun1+36)=Year,MONTH(DecSun1+36)=12),DecSun1+36, "")</f>
        <v/>
      </c>
      <c r="AC43" s="82" t="str">
        <f>IF(AND(YEAR(DecSun1+37)=Year,MONTH(DecSun1+37)=12),DecSun1+37, "")</f>
        <v/>
      </c>
      <c r="AD43" s="82" t="str">
        <f>IF(AND(YEAR(DecSun1+38)=Year,MONTH(DecSun1+38)=12),DecSun1+38, "")</f>
        <v/>
      </c>
      <c r="AE43" s="82" t="str">
        <f>IF(AND(YEAR(DecSun1+39)=Year,MONTH(DecSun1+39)=12),DecSun1+39, "")</f>
        <v/>
      </c>
      <c r="AF43" s="82" t="str">
        <f>IF(AND(YEAR(DecSun1+40)=Year,MONTH(DecSun1+40)=12),DecSun1+40, "")</f>
        <v/>
      </c>
      <c r="AG43" s="82" t="str">
        <f>IF(AND(YEAR(DecSun1+41)=Year,MONTH(DecSun1+41)=12),DecSun1+41, "")</f>
        <v/>
      </c>
    </row>
    <row r="44" spans="2:33" ht="15" x14ac:dyDescent="0.25">
      <c r="B44" s="88" t="s">
        <v>49</v>
      </c>
      <c r="C44" s="88"/>
    </row>
    <row r="45" spans="2:33" ht="15" x14ac:dyDescent="0.25">
      <c r="B45" s="30" t="s">
        <v>50</v>
      </c>
      <c r="C45" s="30"/>
    </row>
  </sheetData>
  <mergeCells count="13">
    <mergeCell ref="C36:I36"/>
    <mergeCell ref="K36:Q36"/>
    <mergeCell ref="S36:Y36"/>
    <mergeCell ref="AA36:AG36"/>
    <mergeCell ref="C17:AG17"/>
    <mergeCell ref="C18:I18"/>
    <mergeCell ref="K18:Q18"/>
    <mergeCell ref="S18:Y18"/>
    <mergeCell ref="AA18:AG18"/>
    <mergeCell ref="C27:I27"/>
    <mergeCell ref="K27:Q27"/>
    <mergeCell ref="S27:Y27"/>
    <mergeCell ref="AA27:AG27"/>
  </mergeCells>
  <dataValidations count="38">
    <dataValidation allowBlank="1" showInputMessage="1" showErrorMessage="1" prompt="Calendar days for this month are automatically updated in cells Z22 through AF27" sqref="AA38"/>
    <dataValidation allowBlank="1" showInputMessage="1" showErrorMessage="1" prompt="Calendar days for this month are automatically updated in cells R22 through X27" sqref="S38"/>
    <dataValidation allowBlank="1" showInputMessage="1" showErrorMessage="1" prompt="Calendar days for this month are automatically updated in cells J22 through P27" sqref="K38"/>
    <dataValidation allowBlank="1" showInputMessage="1" showErrorMessage="1" prompt="Calendar days for this month are automatically updated in cells B22 through H27" sqref="C38"/>
    <dataValidation allowBlank="1" showInputMessage="1" showErrorMessage="1" prompt="Calendar days for this month are automatically updated in cells Z13 through AF18" sqref="AA29"/>
    <dataValidation allowBlank="1" showInputMessage="1" showErrorMessage="1" prompt="Calendar days for this month are automatically updated in cells R13 through X18" sqref="S29"/>
    <dataValidation allowBlank="1" showInputMessage="1" showErrorMessage="1" prompt="Calendar days for this month are automatically updated in cells J13 through P18" sqref="K29"/>
    <dataValidation allowBlank="1" showInputMessage="1" showErrorMessage="1" prompt="Calendar days for this month are automatically updated in cells B13 through H18" sqref="C29"/>
    <dataValidation allowBlank="1" showInputMessage="1" showErrorMessage="1" prompt="Calendar days for this month are automatically updated in cells Z4 through AF9" sqref="AA20"/>
    <dataValidation allowBlank="1" showInputMessage="1" showErrorMessage="1" prompt="Calendar days for this month are automatically updated in cells R4 through X9" sqref="S20"/>
    <dataValidation allowBlank="1" showInputMessage="1" showErrorMessage="1" prompt="Calendar days for this month are automatically updated in cells J4 through P9" sqref="K20"/>
    <dataValidation allowBlank="1" showInputMessage="1" showErrorMessage="1" prompt="Calendar days for this month are automatically updated in cells B4 through H9" sqref="C20"/>
    <dataValidation allowBlank="1" showInputMessage="1" showErrorMessage="1" prompt="Weekdays for the month in cell above are in cells Z21 through AF21" sqref="AA37"/>
    <dataValidation allowBlank="1" showInputMessage="1" showErrorMessage="1" prompt="Weekdays for the month in cell above are in cells R21 through X21" sqref="S37"/>
    <dataValidation allowBlank="1" showInputMessage="1" showErrorMessage="1" prompt="Weekdays for the month in cell above are in cells J21 through P21" sqref="K37"/>
    <dataValidation allowBlank="1" showInputMessage="1" showErrorMessage="1" prompt="Weekdays for the month in cell above are in cells B21 through H21" sqref="C37"/>
    <dataValidation allowBlank="1" showInputMessage="1" showErrorMessage="1" prompt="Weekdays for the month in cell above are in cells Z12 through AF12" sqref="AA28"/>
    <dataValidation allowBlank="1" showInputMessage="1" showErrorMessage="1" prompt="Weekdays for the month in cell above are in cells R12 through X12" sqref="S28"/>
    <dataValidation allowBlank="1" showInputMessage="1" showErrorMessage="1" prompt="Weekdays for the month in cell above are in cells J12 through P12" sqref="K28"/>
    <dataValidation allowBlank="1" showInputMessage="1" showErrorMessage="1" prompt="Weekdays for the month in cell above are in cells B12 through H12" sqref="C28"/>
    <dataValidation allowBlank="1" showInputMessage="1" showErrorMessage="1" prompt="Weekdays for the month in cell above are in cells Z3 through AF3" sqref="AA19"/>
    <dataValidation allowBlank="1" showInputMessage="1" showErrorMessage="1" prompt="Weekdays for the month in cell above are in cells R3 through X3" sqref="S19"/>
    <dataValidation allowBlank="1" showInputMessage="1" showErrorMessage="1" prompt="Weekdays for the month in cell above are in cells J3 through P3" sqref="K19"/>
    <dataValidation allowBlank="1" showInputMessage="1" showErrorMessage="1" prompt="Weekdays for the month in cell above are in cells B3 through H3" sqref="C19"/>
    <dataValidation allowBlank="1" showInputMessage="1" showErrorMessage="1" prompt="Calendar Month is in this cell. Calendar for this month is automatically updated in cells Z21 through AF27" sqref="AA36:AG36"/>
    <dataValidation allowBlank="1" showInputMessage="1" showErrorMessage="1" prompt="Calendar Month is in this cell. Calendar for this month is automatically updated in cells R21 through X27" sqref="S36:Y36"/>
    <dataValidation allowBlank="1" showInputMessage="1" showErrorMessage="1" prompt="Calendar Month is in this cell. Calendar for this month is automatically updated in cells J21 through P27" sqref="K36:Q36"/>
    <dataValidation allowBlank="1" showInputMessage="1" showErrorMessage="1" prompt="Calendar Month is in this cell. Calendar for this month is automatically updated in cells Z12 through AF18" sqref="AA27:AG27"/>
    <dataValidation allowBlank="1" showInputMessage="1" showErrorMessage="1" prompt="Calendar Month is in this cell. Calendar for this month is automatically updated in cells R12 through X18" sqref="S27:Y27"/>
    <dataValidation allowBlank="1" showInputMessage="1" showErrorMessage="1" prompt="Calendar Month is in this cell. Calendar for this month is automatically updated in cells J12 through P18" sqref="K27:Q27"/>
    <dataValidation allowBlank="1" showInputMessage="1" showErrorMessage="1" prompt="Calendar Month is in this cell. Calendar for this month is automatically updated in cells B21 through H27" sqref="C36:I36"/>
    <dataValidation allowBlank="1" showInputMessage="1" showErrorMessage="1" prompt="Calendar Month is in this cell. Calendar for this month is automatically updated in cells B12 through H18" sqref="C27:I27"/>
    <dataValidation allowBlank="1" showInputMessage="1" showErrorMessage="1" prompt="Calendar Month is in this cell. Calendar for this month is automatically updated in cells Z3 through AF9" sqref="AA18:AG18"/>
    <dataValidation allowBlank="1" showInputMessage="1" showErrorMessage="1" prompt="Calendar Month is in this cell. Calendar for this month is automatically updated in cells R3 through X9" sqref="S18:Y18"/>
    <dataValidation allowBlank="1" showInputMessage="1" showErrorMessage="1" prompt="Calendar Month is in this cell. Calendar for this month is automatically updated in cells J3 through P9" sqref="K18:Q18"/>
    <dataValidation allowBlank="1" showInputMessage="1" showErrorMessage="1" prompt="Calendar Month is in this cell. Calendar for this month is automatically updated in cells B3 through H9" sqref="C18:I18"/>
    <dataValidation allowBlank="1" showInputMessage="1" showErrorMessage="1" prompt="Create a calendar for any year using this Calendar Creator worksheet. Enter Year in cell at right to automatically update calendar for each month" sqref="B17"/>
    <dataValidation allowBlank="1" showInputMessage="1" showErrorMessage="1" prompt="Enter Year in this cell to automatically update calendar for each month in cells B2 through AF27" sqref="C17:AG17"/>
  </dataValidation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</vt:lpstr>
      <vt:lpstr>2020</vt:lpstr>
      <vt:lpstr>2021</vt:lpstr>
      <vt:lpstr>Year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User</cp:lastModifiedBy>
  <cp:lastPrinted>2020-12-09T19:45:15Z</cp:lastPrinted>
  <dcterms:created xsi:type="dcterms:W3CDTF">2012-12-06T20:12:23Z</dcterms:created>
  <dcterms:modified xsi:type="dcterms:W3CDTF">2020-12-09T19:46:14Z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